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50" tabRatio="987" firstSheet="51" activeTab="56"/>
  </bookViews>
  <sheets>
    <sheet name="1.농가 및 농가인구" sheetId="1" r:id="rId1"/>
    <sheet name="2.연령별 농가인구" sheetId="2" r:id="rId2"/>
    <sheet name="3.경지면적" sheetId="3" r:id="rId3"/>
    <sheet name="4.경지규모별 농가" sheetId="4" r:id="rId4"/>
    <sheet name="5.농업진흥지역 지정" sheetId="5" r:id="rId5"/>
    <sheet name="6.한국농촌공사" sheetId="6" r:id="rId6"/>
    <sheet name="7.식량작물 생산량(정곡)" sheetId="7" r:id="rId7"/>
    <sheet name="7-1.미곡" sheetId="8" r:id="rId8"/>
    <sheet name="7-2.맥류" sheetId="9" r:id="rId9"/>
    <sheet name="7-3.잡곡" sheetId="10" r:id="rId10"/>
    <sheet name="7-4.두류" sheetId="11" r:id="rId11"/>
    <sheet name="7-5.서류" sheetId="12" r:id="rId12"/>
    <sheet name="8.채소류 생산량" sheetId="13" r:id="rId13"/>
    <sheet name="채소류 생산량(계속)" sheetId="14" r:id="rId14"/>
    <sheet name="8.채소류 생산량(계속)" sheetId="15" r:id="rId15"/>
    <sheet name="채소류 생산량 (계속)" sheetId="16" r:id="rId16"/>
    <sheet name="9.특용작물 생산량" sheetId="17" r:id="rId17"/>
    <sheet name="9. 특용작물 생산량(계속)" sheetId="18" r:id="rId18"/>
    <sheet name="10.과실류 생산량" sheetId="19" r:id="rId19"/>
    <sheet name="11.감귤생산및 처리" sheetId="20" r:id="rId20"/>
    <sheet name="12.보리매입실적" sheetId="21" r:id="rId21"/>
    <sheet name="13.농업협동조합" sheetId="22" r:id="rId22"/>
    <sheet name="14.농업용 기계보유" sheetId="23" r:id="rId23"/>
    <sheet name="14. 농업용 기계보유(계속)" sheetId="24" r:id="rId24"/>
    <sheet name="15.비료공급" sheetId="25" r:id="rId25"/>
    <sheet name="16농업용 지하수 " sheetId="26" r:id="rId26"/>
    <sheet name="17.가축사육" sheetId="27" r:id="rId27"/>
    <sheet name="17 가축사육(계속)" sheetId="28" r:id="rId28"/>
    <sheet name="18.가축전염병 발생" sheetId="29" r:id="rId29"/>
    <sheet name="19.가축전염병 예방주사실적" sheetId="30" r:id="rId30"/>
    <sheet name="20.수의사 현황" sheetId="31" r:id="rId31"/>
    <sheet name="21.도축검사" sheetId="32" r:id="rId32"/>
    <sheet name="22..배합사료 생산" sheetId="33" r:id="rId33"/>
    <sheet name="23축산물위생관계업소" sheetId="34" r:id="rId34"/>
    <sheet name="24.소유별 임야면적" sheetId="35" r:id="rId35"/>
    <sheet name="25.임상별 산림면적" sheetId="36" r:id="rId36"/>
    <sheet name="26.임상별 임목축적" sheetId="37" r:id="rId37"/>
    <sheet name="27.임산물 생산량" sheetId="38" r:id="rId38"/>
    <sheet name="28.수렵" sheetId="39" r:id="rId39"/>
    <sheet name="29.수렵면허장 발급" sheetId="40" r:id="rId40"/>
    <sheet name="30.사방사업" sheetId="41" r:id="rId41"/>
    <sheet name="31.조림" sheetId="42" r:id="rId42"/>
    <sheet name="32.산림피해" sheetId="43" r:id="rId43"/>
    <sheet name="33.병해충발생 및 방제상황" sheetId="44" r:id="rId44"/>
    <sheet name="34.어가 및 어가인구" sheetId="45" r:id="rId45"/>
    <sheet name="35.어가인구" sheetId="46" r:id="rId46"/>
    <sheet name="36.어업종사가구원" sheetId="47" r:id="rId47"/>
    <sheet name="37.어선보유" sheetId="48" r:id="rId48"/>
    <sheet name="38.어항 " sheetId="49" r:id="rId49"/>
    <sheet name="39.어항시설" sheetId="50" r:id="rId50"/>
    <sheet name="40. 양식어업권" sheetId="51" r:id="rId51"/>
    <sheet name="41 어업권" sheetId="52" r:id="rId52"/>
    <sheet name="42.수산업종별 생산" sheetId="53" r:id="rId53"/>
    <sheet name="43.수산물어획고" sheetId="54" r:id="rId54"/>
    <sheet name="44수산물가공품 생산고" sheetId="55" r:id="rId55"/>
    <sheet name="45.수산물계통 판매고" sheetId="56" r:id="rId56"/>
    <sheet name="46.수산업협동조합현황" sheetId="57" r:id="rId57"/>
    <sheet name="47.친환경농산물 인증현황" sheetId="58" r:id="rId58"/>
    <sheet name="48. 화훼류 재배현황" sheetId="59" r:id="rId59"/>
  </sheets>
  <definedNames>
    <definedName name="_xlnm.Print_Area" localSheetId="0">'1.농가 및 농가인구'!$A$2:$I$18</definedName>
    <definedName name="_xlnm.Print_Area" localSheetId="18">'10.과실류 생산량'!$A$1:$T$14</definedName>
    <definedName name="_xlnm.Print_Area" localSheetId="19">'11.감귤생산및 처리'!$A$1:$K$15</definedName>
    <definedName name="_xlnm.Print_Area" localSheetId="22">'14.농업용 기계보유'!$A$1:$M$15</definedName>
    <definedName name="_xlnm.Print_Area" localSheetId="24">'15.비료공급'!$A$1:$P$14</definedName>
    <definedName name="_xlnm.Print_Area" localSheetId="25">'16농업용 지하수 '!$A$1:$K$16</definedName>
    <definedName name="_xlnm.Print_Area" localSheetId="1">'2.연령별 농가인구'!$A$1:$N$23</definedName>
    <definedName name="_xlnm.Print_Area" localSheetId="31">'21.도축검사'!$A$1:$Q$13</definedName>
    <definedName name="_xlnm.Print_Area" localSheetId="32">'22..배합사료 생산'!$A$1:$H$12</definedName>
    <definedName name="_xlnm.Print_Area" localSheetId="33">'23축산물위생관계업소'!$A$1:$Q$13</definedName>
    <definedName name="_xlnm.Print_Area" localSheetId="34">'24.소유별 임야면적'!$A$1:$J$14</definedName>
    <definedName name="_xlnm.Print_Area" localSheetId="35">'25.임상별 산림면적'!$A$1:$M$13</definedName>
    <definedName name="_xlnm.Print_Area" localSheetId="36">'26.임상별 임목축적'!$A$1:$G$12</definedName>
    <definedName name="_xlnm.Print_Area" localSheetId="39">'29.수렵면허장 발급'!$A$1:$F$12</definedName>
    <definedName name="_xlnm.Print_Area" localSheetId="2">'3.경지면적'!$A$1:$H$14</definedName>
    <definedName name="_xlnm.Print_Area" localSheetId="42">'32.산림피해'!$A$1:$K$29</definedName>
    <definedName name="_xlnm.Print_Area" localSheetId="48">'38.어항 '!$A$1:$J$10</definedName>
    <definedName name="_xlnm.Print_Area" localSheetId="3">'4.경지규모별 농가'!$A$1:$M$15</definedName>
    <definedName name="_xlnm.Print_Area" localSheetId="54">'44수산물가공품 생산고'!$A$1:$N$21</definedName>
    <definedName name="_xlnm.Print_Area" localSheetId="4">'5.농업진흥지역 지정'!$A$1:$E$13</definedName>
    <definedName name="_xlnm.Print_Area" localSheetId="5">'6.한국농촌공사'!$A$1:$E$13</definedName>
    <definedName name="_xlnm.Print_Area" localSheetId="16">'9.특용작물 생산량'!$A$1:$K$38</definedName>
  </definedNames>
  <calcPr fullCalcOnLoad="1"/>
</workbook>
</file>

<file path=xl/sharedStrings.xml><?xml version="1.0" encoding="utf-8"?>
<sst xmlns="http://schemas.openxmlformats.org/spreadsheetml/2006/main" count="5122" uniqueCount="1739">
  <si>
    <t>Green bean</t>
  </si>
  <si>
    <r>
      <t xml:space="preserve">7-5.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Potatoes</t>
    </r>
  </si>
  <si>
    <t xml:space="preserve">                       Note : 2005 data : from Agricultural Census Report</t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</si>
  <si>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</si>
  <si>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방</t>
    </r>
  </si>
  <si>
    <r>
      <t>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댐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</si>
  <si>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</si>
  <si>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</si>
  <si>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소</t>
    </r>
  </si>
  <si>
    <t>Others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</si>
  <si>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</si>
  <si>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Area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</si>
  <si>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</si>
  <si>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</si>
  <si>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벌</t>
    </r>
  </si>
  <si>
    <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채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</si>
  <si>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불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</si>
  <si>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타</t>
    </r>
  </si>
  <si>
    <t>Deforestation</t>
  </si>
  <si>
    <t>Unauthorized tree-cutting</t>
  </si>
  <si>
    <t>Mountain fire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</si>
  <si>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</si>
  <si>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액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</si>
  <si>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</si>
  <si>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</si>
  <si>
    <t>Amount</t>
  </si>
  <si>
    <t>Cases</t>
  </si>
  <si>
    <t>damaged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</si>
  <si>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</si>
  <si>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</si>
  <si>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불 법 산 림 형 질 변 경</t>
  </si>
  <si>
    <t>Forest exploitation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</si>
  <si>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</si>
  <si>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</si>
  <si>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</si>
  <si>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합계</t>
  </si>
  <si>
    <t>솔잎혹파리</t>
  </si>
  <si>
    <r>
      <t>솔껍질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깍지벌레</t>
    </r>
  </si>
  <si>
    <t>소나무재선충</t>
  </si>
  <si>
    <t>솔나방</t>
  </si>
  <si>
    <t>흰불나방</t>
  </si>
  <si>
    <t>Pine gall midge</t>
  </si>
  <si>
    <t>Black pine bast scale</t>
  </si>
  <si>
    <t>Pine wood nematode</t>
  </si>
  <si>
    <t>Pine caterpillar</t>
  </si>
  <si>
    <t>Fall webworm</t>
  </si>
  <si>
    <t>발생면적</t>
  </si>
  <si>
    <t>방제면적</t>
  </si>
  <si>
    <t>Occurrence</t>
  </si>
  <si>
    <t>Prevention</t>
  </si>
  <si>
    <r>
      <t>오리나무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잎벌레</t>
    </r>
  </si>
  <si>
    <r>
      <t>잣나무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털녹병</t>
    </r>
  </si>
  <si>
    <r>
      <t>황철나무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알락하늘소</t>
    </r>
  </si>
  <si>
    <t>밤나무해충</t>
  </si>
  <si>
    <t>기타해충</t>
  </si>
  <si>
    <t>Japanese alder leaf beetle</t>
  </si>
  <si>
    <t>White pine blister rust</t>
  </si>
  <si>
    <t>small poplar longicorn beetle</t>
  </si>
  <si>
    <t>chestnut insect pests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</si>
  <si>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</si>
  <si>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</si>
  <si>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</si>
  <si>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</si>
  <si>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</si>
  <si>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</si>
  <si>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</si>
  <si>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</si>
  <si>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t>남</t>
  </si>
  <si>
    <t>여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</si>
  <si>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</si>
  <si>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</si>
  <si>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</si>
  <si>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t>호당인구</t>
  </si>
  <si>
    <t>호당종사자</t>
  </si>
  <si>
    <t>Full</t>
  </si>
  <si>
    <t>Person per</t>
  </si>
  <si>
    <t>Worker per</t>
  </si>
  <si>
    <t>time</t>
  </si>
  <si>
    <t>Sub-total</t>
  </si>
  <si>
    <t>Class I</t>
  </si>
  <si>
    <r>
      <t>자료</t>
    </r>
    <r>
      <rPr>
        <sz val="12"/>
        <rFont val="Arial"/>
        <family val="2"/>
      </rPr>
      <t xml:space="preserve"> : </t>
    </r>
    <r>
      <rPr>
        <sz val="12"/>
        <rFont val="굴림"/>
        <family val="3"/>
      </rPr>
      <t>농정과</t>
    </r>
  </si>
  <si>
    <t xml:space="preserve">자료:통계청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</si>
  <si>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</si>
  <si>
    <r>
      <t xml:space="preserve">Source : </t>
    </r>
    <r>
      <rPr>
        <sz val="10"/>
        <rFont val="Arial"/>
        <family val="2"/>
      </rPr>
      <t xml:space="preserve"> Agricultural Affairs Div.</t>
    </r>
  </si>
  <si>
    <t>Source : Agricultural Affairs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</si>
  <si>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농정과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</si>
  <si>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농정과</t>
    </r>
  </si>
  <si>
    <t xml:space="preserve"> Source : Agricultural Affairs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</si>
  <si>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</si>
  <si>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t>Class II</t>
  </si>
  <si>
    <t>household</t>
  </si>
  <si>
    <t>Male</t>
  </si>
  <si>
    <t>Female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</si>
  <si>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</si>
  <si>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     *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2005</t>
    </r>
    <r>
      <rPr>
        <sz val="10"/>
        <rFont val="돋움"/>
        <family val="3"/>
      </rPr>
      <t>년이후부터는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</si>
  <si>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t>Source : National Agricultual Products Quality Management Sevice, Jeju Provincial Office</t>
  </si>
  <si>
    <t>자료 : 국립농산물품질관리원 제주지원</t>
  </si>
  <si>
    <r>
      <t>연</t>
    </r>
    <r>
      <rPr>
        <sz val="10"/>
        <rFont val="돋움"/>
        <family val="3"/>
      </rPr>
      <t>별</t>
    </r>
  </si>
  <si>
    <t>Year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</si>
  <si>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</si>
  <si>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</si>
  <si>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t xml:space="preserve">2 0 0 9 </t>
  </si>
  <si>
    <r>
      <t>15 ~ 19</t>
    </r>
    <r>
      <rPr>
        <sz val="10"/>
        <rFont val="굴림"/>
        <family val="3"/>
      </rPr>
      <t>세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</si>
  <si>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</si>
  <si>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</si>
  <si>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</si>
  <si>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</si>
  <si>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</si>
  <si>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</si>
  <si>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남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</si>
  <si>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</si>
  <si>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</si>
  <si>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톤</t>
    </r>
    <r>
      <rPr>
        <sz val="10"/>
        <rFont val="Arial"/>
        <family val="2"/>
      </rPr>
      <t>)</t>
    </r>
  </si>
  <si>
    <t>(Unit : boat, ton)</t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</si>
  <si>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Total</t>
    </r>
  </si>
  <si>
    <r>
      <t>1</t>
    </r>
    <r>
      <rPr>
        <sz val="10"/>
        <rFont val="돋움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</si>
  <si>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1~5</t>
    </r>
    <r>
      <rPr>
        <sz val="10"/>
        <rFont val="돋움"/>
        <family val="3"/>
      </rPr>
      <t>톤</t>
    </r>
  </si>
  <si>
    <r>
      <t>5~10</t>
    </r>
    <r>
      <rPr>
        <sz val="10"/>
        <rFont val="돋움"/>
        <family val="3"/>
      </rPr>
      <t>톤</t>
    </r>
  </si>
  <si>
    <r>
      <t>10~20</t>
    </r>
    <r>
      <rPr>
        <sz val="10"/>
        <rFont val="돋움"/>
        <family val="3"/>
      </rPr>
      <t>톤</t>
    </r>
  </si>
  <si>
    <r>
      <t>20~30</t>
    </r>
    <r>
      <rPr>
        <sz val="10"/>
        <rFont val="돋움"/>
        <family val="3"/>
      </rPr>
      <t>톤</t>
    </r>
  </si>
  <si>
    <r>
      <t>30~50</t>
    </r>
    <r>
      <rPr>
        <sz val="10"/>
        <rFont val="돋움"/>
        <family val="3"/>
      </rPr>
      <t>톤</t>
    </r>
  </si>
  <si>
    <r>
      <t>50~100</t>
    </r>
    <r>
      <rPr>
        <sz val="10"/>
        <rFont val="돋움"/>
        <family val="3"/>
      </rPr>
      <t>톤</t>
    </r>
  </si>
  <si>
    <r>
      <t>100</t>
    </r>
    <r>
      <rPr>
        <sz val="10"/>
        <rFont val="돋움"/>
        <family val="3"/>
      </rPr>
      <t>톤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</si>
  <si>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Powered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</si>
  <si>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Non-powered</t>
    </r>
  </si>
  <si>
    <t>미만</t>
  </si>
  <si>
    <t>이상</t>
  </si>
  <si>
    <r>
      <t>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</si>
  <si>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</si>
  <si>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t>Number of</t>
  </si>
  <si>
    <t>Less than</t>
  </si>
  <si>
    <t>100 ton</t>
  </si>
  <si>
    <t>boats</t>
  </si>
  <si>
    <t>Ton</t>
  </si>
  <si>
    <t>1 ton</t>
  </si>
  <si>
    <r>
      <t>1</t>
    </r>
    <r>
      <rPr>
        <sz val="10"/>
        <rFont val="돋움"/>
        <family val="3"/>
      </rPr>
      <t>∼</t>
    </r>
    <r>
      <rPr>
        <sz val="10"/>
        <rFont val="Arial"/>
        <family val="2"/>
      </rPr>
      <t>5 ton</t>
    </r>
  </si>
  <si>
    <r>
      <t>5</t>
    </r>
    <r>
      <rPr>
        <sz val="10"/>
        <rFont val="돋움"/>
        <family val="3"/>
      </rPr>
      <t>∼</t>
    </r>
    <r>
      <rPr>
        <sz val="10"/>
        <rFont val="Arial"/>
        <family val="2"/>
      </rPr>
      <t>10 ton</t>
    </r>
  </si>
  <si>
    <r>
      <t>10</t>
    </r>
    <r>
      <rPr>
        <sz val="10"/>
        <rFont val="돋움"/>
        <family val="3"/>
      </rPr>
      <t>∼</t>
    </r>
    <r>
      <rPr>
        <sz val="10"/>
        <rFont val="Arial"/>
        <family val="2"/>
      </rPr>
      <t>20 ton</t>
    </r>
  </si>
  <si>
    <r>
      <t>20</t>
    </r>
    <r>
      <rPr>
        <sz val="10"/>
        <rFont val="돋움"/>
        <family val="3"/>
      </rPr>
      <t>∼</t>
    </r>
    <r>
      <rPr>
        <sz val="10"/>
        <rFont val="Arial"/>
        <family val="2"/>
      </rPr>
      <t>30 ton</t>
    </r>
  </si>
  <si>
    <r>
      <t>30</t>
    </r>
    <r>
      <rPr>
        <sz val="10"/>
        <rFont val="돋움"/>
        <family val="3"/>
      </rPr>
      <t>∼</t>
    </r>
    <r>
      <rPr>
        <sz val="10"/>
        <rFont val="Arial"/>
        <family val="2"/>
      </rPr>
      <t>50 ton</t>
    </r>
  </si>
  <si>
    <r>
      <t>50</t>
    </r>
    <r>
      <rPr>
        <sz val="10"/>
        <rFont val="돋움"/>
        <family val="3"/>
      </rPr>
      <t>∼</t>
    </r>
    <r>
      <rPr>
        <sz val="10"/>
        <rFont val="Arial"/>
        <family val="2"/>
      </rPr>
      <t>100 ton</t>
    </r>
  </si>
  <si>
    <t>or larger</t>
  </si>
  <si>
    <t/>
  </si>
  <si>
    <t>-</t>
  </si>
  <si>
    <r>
      <t>유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Rapeseed</t>
    </r>
  </si>
  <si>
    <r>
      <t>참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깨</t>
    </r>
    <r>
      <rPr>
        <sz val="10"/>
        <rFont val="Arial"/>
        <family val="2"/>
      </rPr>
      <t xml:space="preserve">  Sesame</t>
    </r>
  </si>
  <si>
    <r>
      <t>들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깨</t>
    </r>
    <r>
      <rPr>
        <sz val="10"/>
        <rFont val="Arial"/>
        <family val="2"/>
      </rPr>
      <t xml:space="preserve">    Wild sesame  </t>
    </r>
  </si>
  <si>
    <t>kg/10a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</si>
  <si>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</si>
  <si>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콩</t>
    </r>
    <r>
      <rPr>
        <sz val="10"/>
        <rFont val="Arial"/>
        <family val="2"/>
      </rPr>
      <t xml:space="preserve">       Peanut</t>
    </r>
  </si>
  <si>
    <r>
      <t>기타특용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Others special crops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</si>
  <si>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Medicinal herbs </t>
    </r>
  </si>
  <si>
    <t>Year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</si>
  <si>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</si>
  <si>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생산량</t>
  </si>
  <si>
    <t>Production</t>
  </si>
  <si>
    <t>Area</t>
  </si>
  <si>
    <t>kg/10a</t>
  </si>
  <si>
    <r>
      <t xml:space="preserve">kg/10a </t>
    </r>
    <r>
      <rPr>
        <sz val="10"/>
        <rFont val="돋움"/>
        <family val="3"/>
      </rPr>
      <t>당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</si>
  <si>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</si>
  <si>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Agriculture Policy DIv. </t>
    </r>
  </si>
  <si>
    <r>
      <t xml:space="preserve">                   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Livestock Policy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</si>
  <si>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Livestock Policy Div.</t>
    </r>
  </si>
  <si>
    <t>Source : Jeju Special Self-Governing Province Livestock Policy Div.</t>
  </si>
  <si>
    <r>
      <t xml:space="preserve">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Environment &amp; Park Div.</t>
    </r>
  </si>
  <si>
    <t>Source : Jeju Special Self-Governing Province Environment Policy Div.</t>
  </si>
  <si>
    <r>
      <t xml:space="preserve">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Environment &amp; Park Div.</t>
    </r>
  </si>
  <si>
    <t xml:space="preserve">         Source : Jeju Special Self-Governing Province Environment &amp; Park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</si>
  <si>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국립공원은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</si>
  <si>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Note : Includes national park in Jeju-si</t>
  </si>
  <si>
    <t>연별</t>
  </si>
  <si>
    <r>
      <t>연별</t>
    </r>
    <r>
      <rPr>
        <sz val="10"/>
        <rFont val="Arial"/>
        <family val="2"/>
      </rPr>
      <t xml:space="preserve"> </t>
    </r>
  </si>
  <si>
    <t xml:space="preserve">Year </t>
  </si>
  <si>
    <r>
      <t>Year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</si>
  <si>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</si>
  <si>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</si>
  <si>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</si>
  <si>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</si>
  <si>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</si>
  <si>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t>Source : Jeju Special Self-Governing Province Livestock Policy Div.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</si>
  <si>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</si>
  <si>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</si>
  <si>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</si>
  <si>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</si>
  <si>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</si>
  <si>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</si>
  <si>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</si>
  <si>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</si>
  <si>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39</t>
    </r>
    <r>
      <rPr>
        <sz val="10"/>
        <rFont val="굴림"/>
        <family val="3"/>
      </rPr>
      <t>세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</si>
  <si>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</si>
  <si>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남자</t>
  </si>
  <si>
    <t>Year</t>
  </si>
  <si>
    <t>Male</t>
  </si>
  <si>
    <t>2 0 0 6</t>
  </si>
  <si>
    <r>
      <t>40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</si>
  <si>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</si>
  <si>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</si>
  <si>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</si>
  <si>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</si>
  <si>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연   별</t>
  </si>
  <si>
    <t>(Unit : person)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</si>
  <si>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농가인구</t>
    </r>
    <r>
      <rPr>
        <b/>
        <sz val="18"/>
        <rFont val="Arial"/>
        <family val="2"/>
      </rPr>
      <t xml:space="preserve">                                                                                       Farm Population by Age-Group</t>
    </r>
  </si>
  <si>
    <t>합     계
Total</t>
  </si>
  <si>
    <t>농 업 진 흥 구 역
Agricultural promotion land</t>
  </si>
  <si>
    <r>
      <t xml:space="preserve">농 업 보 호 구 역
</t>
    </r>
    <r>
      <rPr>
        <sz val="10"/>
        <rFont val="Arial"/>
        <family val="2"/>
      </rPr>
      <t>Agricultural conservation land</t>
    </r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</si>
  <si>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</si>
  <si>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</si>
  <si>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</si>
  <si>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</si>
  <si>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</si>
  <si>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</si>
  <si>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</si>
  <si>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</si>
  <si>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t>남</t>
  </si>
  <si>
    <t>여</t>
  </si>
  <si>
    <t>Year</t>
  </si>
  <si>
    <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</si>
  <si>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</si>
  <si>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t>호당인구</t>
  </si>
  <si>
    <t>호당종사자</t>
  </si>
  <si>
    <t>Full</t>
  </si>
  <si>
    <t>Person per</t>
  </si>
  <si>
    <t>Worker per</t>
  </si>
  <si>
    <t>time</t>
  </si>
  <si>
    <t>Class I</t>
  </si>
  <si>
    <t>Class II</t>
  </si>
  <si>
    <t>household</t>
  </si>
  <si>
    <t>Male</t>
  </si>
  <si>
    <t>Female</t>
  </si>
  <si>
    <t>Note:1)2005 data :from agricultural census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</si>
  <si>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돋움"/>
        <family val="3"/>
      </rPr>
      <t>연도별</t>
    </r>
    <r>
      <rPr>
        <sz val="10"/>
        <color indexed="8"/>
        <rFont val="Arial"/>
        <family val="2"/>
      </rPr>
      <t xml:space="preserve"> "</t>
    </r>
    <r>
      <rPr>
        <sz val="10"/>
        <color indexed="8"/>
        <rFont val="돋움"/>
        <family val="3"/>
      </rPr>
      <t>어업기본통계조사</t>
    </r>
    <r>
      <rPr>
        <sz val="10"/>
        <color indexed="8"/>
        <rFont val="Arial"/>
        <family val="2"/>
      </rPr>
      <t>" (2005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수치는</t>
    </r>
    <r>
      <rPr>
        <sz val="10"/>
        <color indexed="8"/>
        <rFont val="Arial"/>
        <family val="2"/>
      </rPr>
      <t xml:space="preserve"> "2005 </t>
    </r>
    <r>
      <rPr>
        <sz val="10"/>
        <color indexed="8"/>
        <rFont val="돋움"/>
        <family val="3"/>
      </rPr>
      <t>어업총조사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돋움"/>
        <family val="3"/>
      </rPr>
      <t>자료임</t>
    </r>
    <r>
      <rPr>
        <sz val="10"/>
        <color indexed="8"/>
        <rFont val="Arial"/>
        <family val="2"/>
      </rPr>
      <t>)</t>
    </r>
  </si>
  <si>
    <r>
      <t xml:space="preserve">          * '02</t>
    </r>
    <r>
      <rPr>
        <sz val="10"/>
        <color indexed="8"/>
        <rFont val="돋움"/>
        <family val="3"/>
      </rPr>
      <t>년이후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어업기본통계조사에서 시도별 전업.겸업 어가를 구분 작성하지 않음</t>
    </r>
  </si>
  <si>
    <r>
      <t>2</t>
    </r>
    <r>
      <rPr>
        <sz val="10"/>
        <rFont val="Arial"/>
        <family val="2"/>
      </rPr>
      <t xml:space="preserve"> 0 0 5</t>
    </r>
  </si>
  <si>
    <r>
      <t>2</t>
    </r>
    <r>
      <rPr>
        <sz val="10"/>
        <rFont val="Arial"/>
        <family val="2"/>
      </rPr>
      <t xml:space="preserve"> 0 0 6</t>
    </r>
  </si>
  <si>
    <r>
      <t>2</t>
    </r>
    <r>
      <rPr>
        <sz val="10"/>
        <rFont val="Arial"/>
        <family val="2"/>
      </rPr>
      <t xml:space="preserve"> 0 0 5 </t>
    </r>
  </si>
  <si>
    <r>
      <t>2</t>
    </r>
    <r>
      <rPr>
        <sz val="10"/>
        <rFont val="Arial"/>
        <family val="2"/>
      </rPr>
      <t xml:space="preserve"> 0 0 6 </t>
    </r>
  </si>
  <si>
    <r>
      <t xml:space="preserve">    </t>
    </r>
    <r>
      <rPr>
        <sz val="10"/>
        <rFont val="Arial"/>
        <family val="2"/>
      </rPr>
      <t xml:space="preserve">     *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</si>
  <si>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…</t>
  </si>
  <si>
    <t xml:space="preserve">2 0 0 6 </t>
  </si>
  <si>
    <t>2 0 0 5</t>
  </si>
  <si>
    <t>2 0 0 6</t>
  </si>
  <si>
    <t>2 0 0 7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</si>
  <si>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수산정책과</t>
    </r>
  </si>
  <si>
    <t>2 0 0 7</t>
  </si>
  <si>
    <t>Unit : case, ha</t>
  </si>
  <si>
    <t>Total</t>
  </si>
  <si>
    <t>Individual </t>
  </si>
  <si>
    <t>Fishery cooperatives</t>
  </si>
  <si>
    <t>Fishery union</t>
  </si>
  <si>
    <t>NFCF</t>
  </si>
  <si>
    <t>건수</t>
  </si>
  <si>
    <t>면적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</si>
  <si>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</si>
  <si>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thousand won)</t>
  </si>
  <si>
    <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</si>
  <si>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</si>
  <si>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</si>
  <si>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Adjacent water fisheries</t>
  </si>
  <si>
    <t>Shallow-sea cultures</t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</si>
  <si>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</si>
  <si>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t>Inland waters fisheries</t>
  </si>
  <si>
    <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</si>
  <si>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액</t>
    </r>
  </si>
  <si>
    <t>Catches</t>
  </si>
  <si>
    <t>Value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</si>
  <si>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</si>
  <si>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thousand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</si>
  <si>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</si>
  <si>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</si>
  <si>
    <r>
      <t>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</si>
  <si>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</si>
  <si>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수산물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</si>
  <si>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</si>
  <si>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t>Fishes</t>
  </si>
  <si>
    <t>Crustaceans</t>
  </si>
  <si>
    <t>Mollusca</t>
  </si>
  <si>
    <t>Other aquatic fisheries</t>
  </si>
  <si>
    <t>Seaweeds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</si>
  <si>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</si>
  <si>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</si>
  <si>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Catches</t>
  </si>
  <si>
    <t>Value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</si>
  <si>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</si>
  <si>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M/T, million won)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</si>
  <si>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</si>
  <si>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</si>
  <si>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Volume</t>
  </si>
  <si>
    <t>Amount</t>
  </si>
  <si>
    <r>
      <t>합</t>
    </r>
    <r>
      <rPr>
        <b/>
        <sz val="10"/>
        <color indexed="10"/>
        <rFont val="Arial"/>
        <family val="2"/>
      </rPr>
      <t xml:space="preserve">         </t>
    </r>
    <r>
      <rPr>
        <b/>
        <sz val="10"/>
        <color indexed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</si>
  <si>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</si>
  <si>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Dried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</si>
  <si>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</si>
  <si>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r>
      <t xml:space="preserve">Salted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Dried</t>
    </r>
  </si>
  <si>
    <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</si>
  <si>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Cooked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</si>
  <si>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</si>
  <si>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Salted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</si>
  <si>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</si>
  <si>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Pickled</t>
  </si>
  <si>
    <t>-</t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</si>
  <si>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</si>
  <si>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t>Canned</t>
  </si>
  <si>
    <r>
      <t>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</si>
  <si>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Frozen</t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</si>
  <si>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</si>
  <si>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Dried Seaweed</t>
  </si>
  <si>
    <r>
      <t>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천</t>
    </r>
  </si>
  <si>
    <t>Agar-Agar</t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</si>
  <si>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</si>
  <si>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Ground Fish Meal</t>
  </si>
  <si>
    <t>조미가공품</t>
  </si>
  <si>
    <t>Flavour Seasoned</t>
  </si>
  <si>
    <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분</t>
    </r>
  </si>
  <si>
    <r>
      <t xml:space="preserve">Fish Meal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Oil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</si>
  <si>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타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</si>
  <si>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</si>
  <si>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</si>
  <si>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t>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</si>
  <si>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</si>
  <si>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</si>
  <si>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t>패류</t>
  </si>
  <si>
    <t>기타수산물</t>
  </si>
  <si>
    <t>Seaweeds</t>
  </si>
  <si>
    <t>Shellfish</t>
  </si>
  <si>
    <t>Other fishery products</t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</si>
  <si>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</si>
  <si>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</si>
  <si>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</si>
  <si>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</si>
  <si>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</si>
  <si>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</si>
  <si>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</si>
  <si>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</si>
  <si>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</si>
  <si>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</si>
  <si>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</si>
  <si>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</si>
  <si>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</si>
  <si>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</si>
  <si>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</si>
  <si>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</si>
  <si>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</si>
  <si>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</si>
  <si>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</si>
  <si>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</si>
  <si>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</si>
  <si>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</si>
  <si>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</si>
  <si>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</si>
  <si>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</si>
  <si>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</si>
  <si>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Source : N. F. F. C Jeju Provincial Office</t>
  </si>
  <si>
    <r>
      <t xml:space="preserve">3. </t>
    </r>
    <r>
      <rPr>
        <b/>
        <sz val="18"/>
        <rFont val="돋움"/>
        <family val="3"/>
      </rPr>
      <t>경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Area  of  Cultivated  Land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</si>
  <si>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</si>
  <si>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case, ha, ton)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</si>
  <si>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</si>
  <si>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thousand won)</t>
  </si>
  <si>
    <r>
      <t>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Well drilling  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</si>
  <si>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>(</t>
    </r>
    <r>
      <rPr>
        <sz val="10"/>
        <rFont val="굴림"/>
        <family val="3"/>
      </rPr>
      <t>비</t>
    </r>
    <r>
      <rPr>
        <sz val="10"/>
        <rFont val="Arial"/>
        <family val="2"/>
      </rPr>
      <t>)   Underground-water facilities</t>
    </r>
  </si>
  <si>
    <t>총투자액</t>
  </si>
  <si>
    <t>용수개발량</t>
  </si>
  <si>
    <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</si>
  <si>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투자액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</si>
  <si>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</si>
  <si>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재원별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사업비</t>
    </r>
    <r>
      <rPr>
        <sz val="10"/>
        <rFont val="Arial"/>
        <family val="2"/>
      </rPr>
      <t xml:space="preserve">  Business expenses by financing source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</si>
  <si>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/D)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</si>
  <si>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</si>
  <si>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</si>
  <si>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</si>
  <si>
    <t>Gross</t>
  </si>
  <si>
    <t>Amount of</t>
  </si>
  <si>
    <t xml:space="preserve">Number of </t>
  </si>
  <si>
    <t>Invested</t>
  </si>
  <si>
    <t>Number</t>
  </si>
  <si>
    <t>National</t>
  </si>
  <si>
    <t>Local</t>
  </si>
  <si>
    <t>amount</t>
  </si>
  <si>
    <t>water</t>
  </si>
  <si>
    <t>drilled holes</t>
  </si>
  <si>
    <t>of areas</t>
  </si>
  <si>
    <t>gov`t</t>
  </si>
  <si>
    <t>Residents</t>
  </si>
  <si>
    <t>invested</t>
  </si>
  <si>
    <t>developed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</si>
  <si>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농업용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지하수임</t>
    </r>
  </si>
  <si>
    <t>-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</si>
  <si>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</si>
  <si>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(Unit : Household, Head)</t>
  </si>
  <si>
    <r>
      <t xml:space="preserve">사육호수
</t>
    </r>
    <r>
      <rPr>
        <sz val="10"/>
        <rFont val="Arial"/>
        <family val="2"/>
      </rPr>
      <t>House
-Holds</t>
    </r>
  </si>
  <si>
    <r>
      <t>마</t>
    </r>
    <r>
      <rPr>
        <sz val="10"/>
        <rFont val="Arial"/>
        <family val="2"/>
      </rPr>
      <t xml:space="preserve">  리 수
Head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</si>
  <si>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</si>
  <si>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</si>
  <si>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우
</t>
    </r>
    <r>
      <rPr>
        <sz val="10"/>
        <rFont val="Arial"/>
        <family val="2"/>
      </rPr>
      <t>Native and beef cattle</t>
    </r>
  </si>
  <si>
    <r>
      <t>젖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Daity Cattle</t>
    </r>
  </si>
  <si>
    <r>
      <t>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Pigs</t>
    </r>
  </si>
  <si>
    <r>
      <t xml:space="preserve">닭
</t>
    </r>
    <r>
      <rPr>
        <sz val="10"/>
        <rFont val="Arial"/>
        <family val="2"/>
      </rPr>
      <t>Chickens</t>
    </r>
  </si>
  <si>
    <r>
      <t>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필
</t>
    </r>
    <r>
      <rPr>
        <sz val="10"/>
        <rFont val="Arial"/>
        <family val="2"/>
      </rPr>
      <t>Horses</t>
    </r>
  </si>
  <si>
    <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양
</t>
    </r>
    <r>
      <rPr>
        <sz val="10"/>
        <rFont val="Arial"/>
        <family val="2"/>
      </rPr>
      <t>Goats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</si>
  <si>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양
</t>
    </r>
    <r>
      <rPr>
        <sz val="10"/>
        <rFont val="Arial"/>
        <family val="2"/>
      </rPr>
      <t>Sheep</t>
    </r>
  </si>
  <si>
    <r>
      <t xml:space="preserve">사육호수
</t>
    </r>
    <r>
      <rPr>
        <sz val="10"/>
        <rFont val="Arial"/>
        <family val="2"/>
      </rPr>
      <t>House
-holds</t>
    </r>
  </si>
  <si>
    <r>
      <t>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Heads</t>
    </r>
  </si>
  <si>
    <r>
      <t>사</t>
    </r>
    <r>
      <rPr>
        <sz val="10"/>
        <rFont val="Arial"/>
        <family val="2"/>
      </rPr>
      <t xml:space="preserve">  슴
Deer</t>
    </r>
  </si>
  <si>
    <r>
      <t>토</t>
    </r>
    <r>
      <rPr>
        <sz val="10"/>
        <rFont val="Arial"/>
        <family val="2"/>
      </rPr>
      <t xml:space="preserve">  끼
Rabbits</t>
    </r>
  </si>
  <si>
    <r>
      <t xml:space="preserve">개
</t>
    </r>
    <r>
      <rPr>
        <sz val="10"/>
        <rFont val="Arial"/>
        <family val="2"/>
      </rPr>
      <t>Dogs</t>
    </r>
  </si>
  <si>
    <r>
      <t>칠</t>
    </r>
    <r>
      <rPr>
        <sz val="10"/>
        <rFont val="Arial"/>
        <family val="2"/>
      </rPr>
      <t xml:space="preserve"> 면 조
Turkeys</t>
    </r>
  </si>
  <si>
    <r>
      <t>거</t>
    </r>
    <r>
      <rPr>
        <sz val="10"/>
        <rFont val="Arial"/>
        <family val="2"/>
      </rPr>
      <t xml:space="preserve">  위
Goose</t>
    </r>
  </si>
  <si>
    <r>
      <t>꿀</t>
    </r>
    <r>
      <rPr>
        <sz val="10"/>
        <rFont val="Arial"/>
        <family val="2"/>
      </rPr>
      <t xml:space="preserve">  벌
Bees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</si>
  <si>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</si>
  <si>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head)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</si>
  <si>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저</t>
    </r>
  </si>
  <si>
    <t>돼지콜레라</t>
  </si>
  <si>
    <r>
      <t>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</si>
  <si>
    <t>돼지단독</t>
  </si>
  <si>
    <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</si>
  <si>
    <t>뉴캣슬병</t>
  </si>
  <si>
    <r>
      <t>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</si>
  <si>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t>Hog</t>
  </si>
  <si>
    <t>오제스키병</t>
  </si>
  <si>
    <t>Swine</t>
  </si>
  <si>
    <t>Newcastle</t>
  </si>
  <si>
    <t>Pullorum</t>
  </si>
  <si>
    <t>Black leg</t>
  </si>
  <si>
    <t>cholera</t>
  </si>
  <si>
    <t>Aujeszky's</t>
  </si>
  <si>
    <t>erysipelas</t>
  </si>
  <si>
    <t>Rabies</t>
  </si>
  <si>
    <t>2 0 0 6</t>
  </si>
  <si>
    <t>…</t>
  </si>
  <si>
    <t>…</t>
  </si>
  <si>
    <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건</t>
    </r>
    <r>
      <rPr>
        <sz val="10"/>
        <color indexed="8"/>
        <rFont val="Arial"/>
        <family val="2"/>
      </rPr>
      <t>, ha</t>
    </r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</si>
  <si>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계</t>
    </r>
  </si>
  <si>
    <r>
      <t>개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체"/>
        <family val="3"/>
      </rPr>
      <t>인</t>
    </r>
  </si>
  <si>
    <r>
      <t>협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체"/>
        <family val="3"/>
      </rPr>
      <t>업</t>
    </r>
  </si>
  <si>
    <r>
      <t>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체"/>
        <family val="3"/>
      </rPr>
      <t>촌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체"/>
        <family val="3"/>
      </rPr>
      <t>계</t>
    </r>
  </si>
  <si>
    <r>
      <t>수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굴림체"/>
        <family val="3"/>
      </rPr>
      <t>협</t>
    </r>
  </si>
  <si>
    <r>
      <t>건수</t>
    </r>
    <r>
      <rPr>
        <sz val="10"/>
        <color indexed="8"/>
        <rFont val="Arial"/>
        <family val="2"/>
      </rPr>
      <t xml:space="preserve"> Cases</t>
    </r>
  </si>
  <si>
    <r>
      <t>면적</t>
    </r>
    <r>
      <rPr>
        <sz val="10"/>
        <color indexed="8"/>
        <rFont val="Arial"/>
        <family val="2"/>
      </rPr>
      <t xml:space="preserve"> Area</t>
    </r>
  </si>
  <si>
    <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수</t>
    </r>
  </si>
  <si>
    <r>
      <t>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적</t>
    </r>
  </si>
  <si>
    <r>
      <t>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적</t>
    </r>
    <r>
      <rPr>
        <sz val="10"/>
        <color indexed="8"/>
        <rFont val="Arial"/>
        <family val="2"/>
      </rPr>
      <t xml:space="preserve"> </t>
    </r>
  </si>
  <si>
    <t>마을어업</t>
  </si>
  <si>
    <t>협동양식어업</t>
  </si>
  <si>
    <t>(단위 : 건, ㎡)</t>
  </si>
  <si>
    <t>(Unit : case, ㎡)</t>
  </si>
  <si>
    <t xml:space="preserve">연별
</t>
  </si>
  <si>
    <t>합   계
Total</t>
  </si>
  <si>
    <t>양 식 어 업
Cultured fishery</t>
  </si>
  <si>
    <t>내 수 면 어 업
Inland water fishery</t>
  </si>
  <si>
    <t>Year</t>
  </si>
  <si>
    <t>건수 Cases</t>
  </si>
  <si>
    <t>면적 Area</t>
  </si>
  <si>
    <t>수협</t>
  </si>
  <si>
    <t>어촌계</t>
  </si>
  <si>
    <t>개인</t>
  </si>
  <si>
    <t>자료 : 제주특별자치도 수산정책과</t>
  </si>
  <si>
    <r>
      <t xml:space="preserve">        </t>
    </r>
    <r>
      <rPr>
        <sz val="11"/>
        <rFont val="굴림"/>
        <family val="3"/>
      </rPr>
      <t>주</t>
    </r>
    <r>
      <rPr>
        <sz val="11"/>
        <rFont val="Arial"/>
        <family val="2"/>
      </rPr>
      <t xml:space="preserve"> 1) : </t>
    </r>
    <r>
      <rPr>
        <sz val="11"/>
        <rFont val="굴림"/>
        <family val="3"/>
      </rPr>
      <t>통계청『어업생산동향조사』</t>
    </r>
  </si>
  <si>
    <r>
      <t xml:space="preserve">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2)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</si>
  <si>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r>
      <t>주</t>
    </r>
    <r>
      <rPr>
        <sz val="10"/>
        <rFont val="Arial"/>
        <family val="2"/>
      </rPr>
      <t xml:space="preserve"> : 1)</t>
    </r>
    <r>
      <rPr>
        <sz val="10"/>
        <rFont val="굴림"/>
        <family val="3"/>
      </rPr>
      <t>통계청『어업생산동향조사』</t>
    </r>
  </si>
  <si>
    <r>
      <t xml:space="preserve">       </t>
    </r>
    <r>
      <rPr>
        <sz val="10"/>
        <rFont val="Arial"/>
        <family val="2"/>
      </rPr>
      <t xml:space="preserve">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</si>
  <si>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kg,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</si>
  <si>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:person, kg, 1,000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</si>
  <si>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</si>
  <si>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</si>
  <si>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</si>
  <si>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t>주요협동사업실적</t>
  </si>
  <si>
    <t>연      별</t>
  </si>
  <si>
    <t>Staffs</t>
  </si>
  <si>
    <t>Major cooperative business</t>
  </si>
  <si>
    <t>여</t>
  </si>
  <si>
    <t>판매</t>
  </si>
  <si>
    <t>구매</t>
  </si>
  <si>
    <t>가공</t>
  </si>
  <si>
    <t>기타</t>
  </si>
  <si>
    <t>조 합 별</t>
  </si>
  <si>
    <t>of</t>
  </si>
  <si>
    <t xml:space="preserve">Mutual </t>
  </si>
  <si>
    <t>Others</t>
  </si>
  <si>
    <t>Industry</t>
  </si>
  <si>
    <t>unions</t>
  </si>
  <si>
    <t>Members</t>
  </si>
  <si>
    <t>Sale</t>
  </si>
  <si>
    <t>Purchasing</t>
  </si>
  <si>
    <t>Processing</t>
  </si>
  <si>
    <t>insurance</t>
  </si>
  <si>
    <t>-</t>
  </si>
  <si>
    <t>연중융자실적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</si>
  <si>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</si>
  <si>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Loans given  by the whole year</t>
  </si>
  <si>
    <t>재정자금</t>
  </si>
  <si>
    <t>사업분류</t>
  </si>
  <si>
    <t>Government</t>
  </si>
  <si>
    <t>Time and</t>
  </si>
  <si>
    <t>banking fund</t>
  </si>
  <si>
    <t>fund</t>
  </si>
  <si>
    <t xml:space="preserve"> savings deposit</t>
  </si>
  <si>
    <r>
      <t>*</t>
    </r>
    <r>
      <rPr>
        <sz val="9"/>
        <rFont val="돋움"/>
        <family val="3"/>
      </rPr>
      <t xml:space="preserve"> 전환기유기는 친환경농업육성법 개정에 따라 '07.3.29.부터 유기로 통합</t>
    </r>
  </si>
  <si>
    <r>
      <t>어류양식어업</t>
    </r>
    <r>
      <rPr>
        <sz val="10"/>
        <color indexed="8"/>
        <rFont val="Arial"/>
        <family val="2"/>
      </rPr>
      <t>(</t>
    </r>
    <r>
      <rPr>
        <sz val="10"/>
        <color indexed="8"/>
        <rFont val="굴림체"/>
        <family val="3"/>
      </rPr>
      <t>가두리</t>
    </r>
    <r>
      <rPr>
        <sz val="10"/>
        <color indexed="8"/>
        <rFont val="Arial"/>
        <family val="2"/>
      </rPr>
      <t>)</t>
    </r>
  </si>
  <si>
    <t>패류양식어업</t>
  </si>
  <si>
    <t>정치망어업</t>
  </si>
  <si>
    <t>내수면</t>
  </si>
  <si>
    <r>
      <t>육상양식어업</t>
    </r>
    <r>
      <rPr>
        <sz val="10"/>
        <color indexed="8"/>
        <rFont val="Arial"/>
        <family val="2"/>
      </rPr>
      <t>(</t>
    </r>
    <r>
      <rPr>
        <sz val="10"/>
        <color indexed="8"/>
        <rFont val="굴림체"/>
        <family val="3"/>
      </rPr>
      <t>어류</t>
    </r>
    <r>
      <rPr>
        <sz val="10"/>
        <color indexed="8"/>
        <rFont val="Arial"/>
        <family val="2"/>
      </rPr>
      <t>)</t>
    </r>
  </si>
  <si>
    <r>
      <t>육상양식어업</t>
    </r>
    <r>
      <rPr>
        <sz val="10"/>
        <color indexed="8"/>
        <rFont val="Arial"/>
        <family val="2"/>
      </rPr>
      <t>(</t>
    </r>
    <r>
      <rPr>
        <sz val="10"/>
        <color indexed="8"/>
        <rFont val="굴림체"/>
        <family val="3"/>
      </rPr>
      <t>패류</t>
    </r>
    <r>
      <rPr>
        <sz val="10"/>
        <color indexed="8"/>
        <rFont val="Arial"/>
        <family val="2"/>
      </rPr>
      <t>-</t>
    </r>
    <r>
      <rPr>
        <sz val="10"/>
        <color indexed="8"/>
        <rFont val="굴림체"/>
        <family val="3"/>
      </rPr>
      <t>전복</t>
    </r>
    <r>
      <rPr>
        <sz val="10"/>
        <color indexed="8"/>
        <rFont val="Arial"/>
        <family val="2"/>
      </rPr>
      <t>)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</si>
  <si>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수산정책과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</si>
  <si>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환경관리과</t>
    </r>
  </si>
  <si>
    <t>disease</t>
  </si>
  <si>
    <t>소전염성</t>
  </si>
  <si>
    <t>돼지전염성</t>
  </si>
  <si>
    <t>소유행열</t>
  </si>
  <si>
    <t>소</t>
  </si>
  <si>
    <t>비기관염</t>
  </si>
  <si>
    <t>일본뇌염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</si>
  <si>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</si>
  <si>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</si>
  <si>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</si>
  <si>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</si>
  <si>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</si>
  <si>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</si>
  <si>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</si>
  <si>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</si>
  <si>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</si>
  <si>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</si>
  <si>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</si>
  <si>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</si>
  <si>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</si>
  <si>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탄저</t>
    </r>
    <r>
      <rPr>
        <sz val="10"/>
        <rFont val="Arial"/>
        <family val="2"/>
      </rPr>
      <t>·</t>
    </r>
    <r>
      <rPr>
        <sz val="10"/>
        <rFont val="돋움"/>
        <family val="3"/>
      </rPr>
      <t>기종저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</si>
  <si>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</si>
  <si>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</si>
  <si>
    <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</si>
  <si>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</si>
  <si>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염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</si>
  <si>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</si>
  <si>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개업수의</t>
  </si>
  <si>
    <t>Public</t>
  </si>
  <si>
    <t>Administrative</t>
  </si>
  <si>
    <t>Research</t>
  </si>
  <si>
    <t>veterinarian</t>
  </si>
  <si>
    <t>Practitioner</t>
  </si>
  <si>
    <t>School</t>
  </si>
  <si>
    <t>Corporation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</si>
  <si>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</si>
  <si>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occupation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</si>
  <si>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</si>
  <si>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</si>
  <si>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</si>
  <si>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</si>
  <si>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</si>
  <si>
    <t>(Unit : head, kg)</t>
  </si>
  <si>
    <r>
      <t>소</t>
    </r>
    <r>
      <rPr>
        <sz val="10"/>
        <rFont val="Arial"/>
        <family val="2"/>
      </rPr>
      <t xml:space="preserve">    Cattle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</si>
  <si>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Pigs</t>
    </r>
  </si>
  <si>
    <r>
      <t>닭</t>
    </r>
    <r>
      <rPr>
        <sz val="10"/>
        <rFont val="Arial"/>
        <family val="2"/>
      </rPr>
      <t xml:space="preserve">      Chickens</t>
    </r>
  </si>
  <si>
    <t>말 horses</t>
  </si>
  <si>
    <r>
      <t>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</si>
  <si>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생체량</t>
  </si>
  <si>
    <t>지육량</t>
  </si>
  <si>
    <t>No. of
heads</t>
  </si>
  <si>
    <t>Alive</t>
  </si>
  <si>
    <t>Meat</t>
  </si>
  <si>
    <t>(Unit : establishment)</t>
  </si>
  <si>
    <t>도축업</t>
  </si>
  <si>
    <t>집유업</t>
  </si>
  <si>
    <t>축산물
보관업</t>
  </si>
  <si>
    <t>축산물
운반업</t>
  </si>
  <si>
    <t>Sub-total</t>
  </si>
  <si>
    <r>
      <t xml:space="preserve"> 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</si>
  <si>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</si>
  <si>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</si>
  <si>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</si>
  <si>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processing business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</si>
  <si>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sales business</t>
    </r>
  </si>
  <si>
    <t>Livestock</t>
  </si>
  <si>
    <t>Milk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</si>
  <si>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</si>
  <si>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2 0 0 9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</si>
  <si>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가공업</t>
    </r>
  </si>
  <si>
    <t>식육포장
처리업</t>
  </si>
  <si>
    <t>유가공업</t>
  </si>
  <si>
    <t>알가공업</t>
  </si>
  <si>
    <t>Livestock
products</t>
  </si>
  <si>
    <t>소계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</si>
  <si>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판매업</t>
    </r>
  </si>
  <si>
    <t>식육부산물
전문판매업</t>
  </si>
  <si>
    <r>
      <t>2004 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</si>
  <si>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</si>
  <si>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6. </t>
    </r>
    <r>
      <rPr>
        <b/>
        <sz val="18"/>
        <rFont val="굴림"/>
        <family val="3"/>
      </rPr>
      <t>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Korea  Rural Community &amp; Agriculture Corporation</t>
    </r>
  </si>
  <si>
    <t>우유류
판매업</t>
  </si>
  <si>
    <r>
      <t>축산물수입
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</si>
  <si>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t>slaughter
business</t>
  </si>
  <si>
    <t>collection
business</t>
  </si>
  <si>
    <t>Sub-total</t>
  </si>
  <si>
    <t>Meat
processing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</si>
  <si>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</si>
  <si>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</si>
  <si>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</si>
  <si>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</si>
  <si>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</si>
  <si>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</si>
  <si>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</si>
  <si>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t>Livestock
products
import
business</t>
  </si>
  <si>
    <t>For poultry</t>
  </si>
  <si>
    <r>
      <t>연별</t>
    </r>
    <r>
      <rPr>
        <sz val="10"/>
        <color indexed="8"/>
        <rFont val="Arial"/>
        <family val="2"/>
      </rPr>
      <t xml:space="preserve">/ </t>
    </r>
    <r>
      <rPr>
        <sz val="10"/>
        <color indexed="8"/>
        <rFont val="돋움"/>
        <family val="3"/>
      </rPr>
      <t>품종별</t>
    </r>
  </si>
  <si>
    <r>
      <t>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류</t>
    </r>
  </si>
  <si>
    <r>
      <t>S</t>
    </r>
    <r>
      <rPr>
        <sz val="10"/>
        <rFont val="Arial"/>
        <family val="2"/>
      </rPr>
      <t>hellfish</t>
    </r>
  </si>
  <si>
    <r>
      <t>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량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</si>
  <si>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액</t>
    </r>
  </si>
  <si>
    <t>Volume</t>
  </si>
  <si>
    <t>Amount</t>
  </si>
  <si>
    <t>For swine</t>
  </si>
  <si>
    <t>For dairy</t>
  </si>
  <si>
    <t>For beef cattle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</si>
  <si>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</si>
  <si>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</si>
  <si>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</si>
  <si>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</si>
  <si>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</si>
  <si>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</si>
  <si>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</si>
  <si>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</si>
  <si>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시유림</t>
  </si>
  <si>
    <t>Under Forestry</t>
  </si>
  <si>
    <t>Under other
 national</t>
  </si>
  <si>
    <t>Private</t>
  </si>
  <si>
    <t>Administration</t>
  </si>
  <si>
    <t>government
 authorities</t>
  </si>
  <si>
    <t>Province-own</t>
  </si>
  <si>
    <t>si-owned</t>
  </si>
  <si>
    <t>forest</t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</si>
  <si>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</si>
  <si>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 xml:space="preserve">46. </t>
    </r>
    <r>
      <rPr>
        <b/>
        <sz val="18"/>
        <rFont val="굴림"/>
        <family val="3"/>
      </rPr>
      <t>수산업협동조합현황</t>
    </r>
    <r>
      <rPr>
        <b/>
        <sz val="18"/>
        <rFont val="Arial"/>
        <family val="2"/>
      </rPr>
      <t xml:space="preserve">    Fishery Cooperative Federation        </t>
    </r>
  </si>
  <si>
    <t>5 Row
and 
over</t>
  </si>
  <si>
    <t>Less
 than
3 Row</t>
  </si>
  <si>
    <t>건조기</t>
  </si>
  <si>
    <t>곡   물</t>
  </si>
  <si>
    <t>2004(Jejusi)</t>
  </si>
  <si>
    <t>2004(Bukjeju)</t>
  </si>
  <si>
    <t>연  별</t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</si>
  <si>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National forest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</si>
  <si>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Public forest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</si>
  <si>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</si>
  <si>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t>산림청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</si>
  <si>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타부처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</si>
  <si>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</si>
  <si>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침엽수림</t>
  </si>
  <si>
    <t>활엽수림</t>
  </si>
  <si>
    <t>미입목지</t>
  </si>
  <si>
    <t>Conifer</t>
  </si>
  <si>
    <t>Non-conifer</t>
  </si>
  <si>
    <t>Mixed</t>
  </si>
  <si>
    <t>Bamboo</t>
  </si>
  <si>
    <t>Un-stocked</t>
  </si>
  <si>
    <t>Denuded</t>
  </si>
  <si>
    <t>Reclaimed</t>
  </si>
  <si>
    <t>Miscellaneous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</si>
  <si>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</si>
  <si>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Forest land with trees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</si>
  <si>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Forest land without trees</t>
    </r>
  </si>
  <si>
    <r>
      <t>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</si>
  <si>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</si>
  <si>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</si>
  <si>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</si>
  <si>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</si>
  <si>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</si>
  <si>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</si>
  <si>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</si>
  <si>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</si>
  <si>
    <r>
      <t>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</si>
  <si>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속</t>
    </r>
    <r>
      <rPr>
        <sz val="10"/>
        <rFont val="Arial"/>
        <family val="2"/>
      </rPr>
      <t>)</t>
    </r>
  </si>
  <si>
    <t>농용자재</t>
  </si>
  <si>
    <t>섬유원료</t>
  </si>
  <si>
    <t>탄닌원료</t>
  </si>
  <si>
    <t>Timber</t>
  </si>
  <si>
    <t>Fuel</t>
  </si>
  <si>
    <t>Agricultural</t>
  </si>
  <si>
    <t>Wild fruit</t>
  </si>
  <si>
    <t>Mushroom</t>
  </si>
  <si>
    <t>Fiber</t>
  </si>
  <si>
    <t>Tannin</t>
  </si>
  <si>
    <t>Medical</t>
  </si>
  <si>
    <t>Wild</t>
  </si>
  <si>
    <t>material</t>
  </si>
  <si>
    <t>and nuts</t>
  </si>
  <si>
    <t>Resin</t>
  </si>
  <si>
    <t>use</t>
  </si>
  <si>
    <t>shoot</t>
  </si>
  <si>
    <t>vegetable</t>
  </si>
  <si>
    <t>(M/T)</t>
  </si>
  <si>
    <t>(t)</t>
  </si>
  <si>
    <r>
      <t>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</si>
  <si>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죽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</si>
  <si>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</si>
  <si>
    <r>
      <t>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</si>
  <si>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섯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</si>
  <si>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</si>
  <si>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</si>
  <si>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r>
      <t>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순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</si>
  <si>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</si>
  <si>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</si>
  <si>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속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</si>
  <si>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㎏</t>
    </r>
    <r>
      <rPr>
        <sz val="10"/>
        <rFont val="Arial"/>
        <family val="2"/>
      </rPr>
      <t>)</t>
    </r>
  </si>
  <si>
    <t>(Unit : case)</t>
  </si>
  <si>
    <t>수렵수입액</t>
  </si>
  <si>
    <t>Hunting  license</t>
  </si>
  <si>
    <t>Permits of hunting</t>
  </si>
  <si>
    <t>Amount of</t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</si>
  <si>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</si>
  <si>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</si>
  <si>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</si>
  <si>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</si>
  <si>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</si>
  <si>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</si>
  <si>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</si>
  <si>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</si>
  <si>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</si>
  <si>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r>
      <t>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허</t>
    </r>
  </si>
  <si>
    <r>
      <t>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</si>
  <si>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</si>
  <si>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</si>
  <si>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</si>
  <si>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외교관</t>
    </r>
    <r>
      <rPr>
        <sz val="10"/>
        <rFont val="Arial"/>
        <family val="2"/>
      </rPr>
      <t>·</t>
    </r>
    <r>
      <rPr>
        <sz val="10"/>
        <rFont val="돋움"/>
        <family val="3"/>
      </rPr>
      <t>군인</t>
    </r>
  </si>
  <si>
    <r>
      <t>(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</si>
  <si>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</si>
  <si>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Class I</t>
  </si>
  <si>
    <t xml:space="preserve">Class II  </t>
  </si>
  <si>
    <t>Class III</t>
  </si>
  <si>
    <r>
      <t>1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</si>
  <si>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</si>
  <si>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r>
      <t>3</t>
    </r>
    <r>
      <rPr>
        <sz val="10"/>
        <rFont val="돋움"/>
        <family val="3"/>
      </rPr>
      <t>종</t>
    </r>
  </si>
  <si>
    <t>(Unit : ha, thousand trees, thousand won, m)</t>
  </si>
  <si>
    <t>Hillside and coastal erosion control</t>
  </si>
  <si>
    <t>Stream channel improvement</t>
  </si>
  <si>
    <t>기  타 others</t>
  </si>
  <si>
    <t>Erosion control dam</t>
  </si>
  <si>
    <t>식재본수</t>
  </si>
  <si>
    <t>Seedlings</t>
  </si>
  <si>
    <t>Cost</t>
  </si>
  <si>
    <t>Length</t>
  </si>
  <si>
    <t>Place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</si>
  <si>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, m)</t>
    </r>
  </si>
  <si>
    <t xml:space="preserve">자료 : 통계청 </t>
  </si>
  <si>
    <t xml:space="preserve">   주 : 1) 2009년 부터 제주특별자치도 전체수치임.</t>
  </si>
  <si>
    <t xml:space="preserve"> Source : Livestock Affairs Division
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</si>
  <si>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축산과</t>
    </r>
    <r>
      <rPr>
        <sz val="10"/>
        <color indexed="8"/>
        <rFont val="Arial"/>
        <family val="2"/>
      </rPr>
      <t xml:space="preserve"> </t>
    </r>
  </si>
  <si>
    <r>
      <t xml:space="preserve"> </t>
    </r>
    <r>
      <rPr>
        <sz val="10"/>
        <rFont val="Arial"/>
        <family val="2"/>
      </rPr>
      <t xml:space="preserve"> Source : Livestock Affairs Division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</si>
  <si>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축산과</t>
    </r>
    <r>
      <rPr>
        <sz val="10"/>
        <rFont val="Arial"/>
        <family val="2"/>
      </rPr>
      <t xml:space="preserve"> </t>
    </r>
  </si>
  <si>
    <t>자료 : 농정과</t>
  </si>
  <si>
    <r>
      <t xml:space="preserve"> </t>
    </r>
    <r>
      <rPr>
        <sz val="10"/>
        <rFont val="Arial"/>
        <family val="2"/>
      </rPr>
      <t xml:space="preserve">          Source :  Agricultural Affairs Div.</t>
    </r>
  </si>
  <si>
    <t>Source :  Agricultural Affairs Div.</t>
  </si>
  <si>
    <t>자료:농정과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</si>
  <si>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</si>
  <si>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Total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</si>
  <si>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마</t>
    </r>
    <r>
      <rPr>
        <sz val="10"/>
        <rFont val="Arial"/>
        <family val="2"/>
      </rPr>
      <t xml:space="preserve">        Sweet potato</t>
    </r>
  </si>
  <si>
    <r>
      <t>감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White potato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</si>
  <si>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</si>
  <si>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</si>
  <si>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량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</si>
  <si>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</si>
  <si>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</si>
  <si>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</si>
  <si>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곡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</si>
  <si>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</si>
  <si>
    <t xml:space="preserve">kg/10a </t>
  </si>
  <si>
    <t>Fresh</t>
  </si>
  <si>
    <t>Converted</t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</si>
  <si>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서
</t>
    </r>
    <r>
      <rPr>
        <sz val="10"/>
        <rFont val="Arial"/>
        <family val="2"/>
      </rPr>
      <t>Fresh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</si>
  <si>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곡
</t>
    </r>
    <r>
      <rPr>
        <sz val="10"/>
        <rFont val="Arial"/>
        <family val="2"/>
      </rPr>
      <t>Converted</t>
    </r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</si>
  <si>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Vegetable Production</t>
    </r>
  </si>
  <si>
    <t>생산량</t>
  </si>
  <si>
    <t>Production</t>
  </si>
  <si>
    <t>Area</t>
  </si>
  <si>
    <t>kg/10a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</si>
  <si>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</si>
  <si>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>(Unut : ha, M/T)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</si>
  <si>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</si>
  <si>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            Fruit  vegetables</t>
    </r>
  </si>
  <si>
    <t>Year</t>
  </si>
  <si>
    <t xml:space="preserve"> Source : Jeju Special Self-Governing Province Agriculture Policy Division</t>
  </si>
  <si>
    <r>
      <t xml:space="preserve">Source : Jeju Special Self-Governing Province  </t>
    </r>
    <r>
      <rPr>
        <sz val="10"/>
        <rFont val="Arial"/>
        <family val="2"/>
      </rPr>
      <t>Agriculture Policy Div,National Agricultural Cooperative Federation Jeju Regional Head Office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</si>
  <si>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  <r>
      <rPr>
        <sz val="10"/>
        <rFont val="Arial"/>
        <family val="2"/>
      </rPr>
      <t>,</t>
    </r>
    <r>
      <rPr>
        <sz val="10"/>
        <rFont val="굴림"/>
        <family val="3"/>
      </rPr>
      <t>농협중앙회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</si>
  <si>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</si>
  <si>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Gender</t>
    </r>
  </si>
  <si>
    <t>남</t>
  </si>
  <si>
    <t>여</t>
  </si>
  <si>
    <t>Female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</si>
  <si>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</si>
  <si>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녹지환경과</t>
    </r>
  </si>
  <si>
    <t>Source : Environmental Management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</si>
  <si>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녹지환경과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</si>
  <si>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</t>
    </r>
    <r>
      <rPr>
        <sz val="10"/>
        <rFont val="굴림"/>
        <family val="3"/>
      </rPr>
      <t>과</t>
    </r>
  </si>
  <si>
    <r>
      <t xml:space="preserve">         Source : </t>
    </r>
    <r>
      <rPr>
        <sz val="10"/>
        <rFont val="Arial"/>
        <family val="2"/>
      </rPr>
      <t xml:space="preserve"> Parks</t>
    </r>
    <r>
      <rPr>
        <sz val="10"/>
        <rFont val="Arial"/>
        <family val="2"/>
      </rPr>
      <t xml:space="preserve"> &amp;  </t>
    </r>
    <r>
      <rPr>
        <sz val="10"/>
        <rFont val="Arial"/>
        <family val="2"/>
      </rPr>
      <t xml:space="preserve">Forestry </t>
    </r>
    <r>
      <rPr>
        <sz val="10"/>
        <rFont val="Arial"/>
        <family val="2"/>
      </rPr>
      <t>Div.</t>
    </r>
  </si>
  <si>
    <r>
      <t xml:space="preserve">   </t>
    </r>
    <r>
      <rPr>
        <sz val="10"/>
        <rFont val="Arial"/>
        <family val="2"/>
      </rPr>
      <t>Source :  Parks &amp;  Forestry Div.</t>
    </r>
  </si>
  <si>
    <r>
      <t>Source :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Fisheries Policy Division</t>
    </r>
  </si>
  <si>
    <t>Source : Jeju Special Self-Governing Province Fisheries Policy Div.</t>
  </si>
  <si>
    <t>Source : Jeju Special Self-Governing Province Maritime Affairs and Fisheries Policy Div.</t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</si>
  <si>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Marine Resources Div</t>
    </r>
    <r>
      <rPr>
        <sz val="10"/>
        <rFont val="Arial"/>
        <family val="2"/>
      </rPr>
      <t>.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</si>
  <si>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 Water melon</t>
    </r>
  </si>
  <si>
    <r>
      <t>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  Sweet melon</t>
    </r>
  </si>
  <si>
    <r>
      <t>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</t>
    </r>
    <r>
      <rPr>
        <sz val="10"/>
        <rFont val="Arial"/>
        <family val="2"/>
      </rPr>
      <t xml:space="preserve">    Tomato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</si>
  <si>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  Cucumber</t>
    </r>
  </si>
  <si>
    <r>
      <t>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  Pumpkin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</si>
  <si>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</si>
  <si>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</si>
  <si>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생산량</t>
  </si>
  <si>
    <t>Production</t>
  </si>
  <si>
    <t>Area</t>
  </si>
  <si>
    <t>kg/10a</t>
  </si>
  <si>
    <t>2 0 0 5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</si>
  <si>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</si>
  <si>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 Leafy  and  Stem  vegetables</t>
    </r>
  </si>
  <si>
    <r>
      <t>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Chinese cabbage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</si>
  <si>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  Spinach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</si>
  <si>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 Lettuce</t>
    </r>
  </si>
  <si>
    <r>
      <t>연</t>
    </r>
    <r>
      <rPr>
        <sz val="12"/>
        <rFont val="Arial"/>
        <family val="2"/>
      </rPr>
      <t xml:space="preserve">  </t>
    </r>
    <r>
      <rPr>
        <sz val="12"/>
        <rFont val="굴림"/>
        <family val="3"/>
      </rPr>
      <t>별</t>
    </r>
  </si>
  <si>
    <r>
      <t xml:space="preserve">계
</t>
    </r>
    <r>
      <rPr>
        <sz val="12"/>
        <rFont val="Arial"/>
        <family val="2"/>
      </rPr>
      <t>Total</t>
    </r>
  </si>
  <si>
    <r>
      <t>절화류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
Cut flowers</t>
    </r>
  </si>
  <si>
    <r>
      <t>분화류</t>
    </r>
    <r>
      <rPr>
        <sz val="12"/>
        <rFont val="Arial"/>
        <family val="2"/>
      </rPr>
      <t xml:space="preserve"> 
Pot flowers</t>
    </r>
  </si>
  <si>
    <r>
      <t>난류</t>
    </r>
    <r>
      <rPr>
        <vertAlign val="superscript"/>
        <sz val="12"/>
        <rFont val="Arial"/>
        <family val="2"/>
      </rPr>
      <t xml:space="preserve">2) 
</t>
    </r>
    <r>
      <rPr>
        <sz val="12"/>
        <rFont val="Arial"/>
        <family val="2"/>
      </rPr>
      <t>Orchidacea</t>
    </r>
  </si>
  <si>
    <r>
      <t xml:space="preserve">초화류
</t>
    </r>
    <r>
      <rPr>
        <sz val="12"/>
        <rFont val="Arial"/>
        <family val="2"/>
      </rPr>
      <t xml:space="preserve"> Herbaceous flowering plants</t>
    </r>
  </si>
  <si>
    <r>
      <t>관상수류</t>
    </r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
Ornamental plants</t>
    </r>
  </si>
  <si>
    <r>
      <t>화목류</t>
    </r>
    <r>
      <rPr>
        <sz val="12"/>
        <rFont val="Arial"/>
        <family val="2"/>
      </rPr>
      <t xml:space="preserve"> 
Flowering shrubs</t>
    </r>
  </si>
  <si>
    <r>
      <t>기타화훼류</t>
    </r>
    <r>
      <rPr>
        <sz val="12"/>
        <rFont val="Arial"/>
        <family val="2"/>
      </rPr>
      <t xml:space="preserve"> 
Other flowers</t>
    </r>
  </si>
  <si>
    <r>
      <t>면</t>
    </r>
    <r>
      <rPr>
        <sz val="12"/>
        <rFont val="Arial"/>
        <family val="2"/>
      </rPr>
      <t xml:space="preserve">   </t>
    </r>
    <r>
      <rPr>
        <sz val="12"/>
        <rFont val="굴림"/>
        <family val="3"/>
      </rPr>
      <t>적</t>
    </r>
  </si>
  <si>
    <t>생산량</t>
  </si>
  <si>
    <t>Area</t>
  </si>
  <si>
    <t>Production</t>
  </si>
  <si>
    <t>1 9 8 8</t>
  </si>
  <si>
    <t>1 9 9 3</t>
  </si>
  <si>
    <t>2 0 0 3</t>
  </si>
  <si>
    <t>2 0 0 4</t>
  </si>
  <si>
    <t>2 0 0 6</t>
  </si>
  <si>
    <r>
      <t>일도</t>
    </r>
    <r>
      <rPr>
        <sz val="12"/>
        <color indexed="8"/>
        <rFont val="Arial"/>
        <family val="2"/>
      </rPr>
      <t>1</t>
    </r>
    <r>
      <rPr>
        <sz val="12"/>
        <color indexed="8"/>
        <rFont val="굴림체"/>
        <family val="3"/>
      </rPr>
      <t>동</t>
    </r>
  </si>
  <si>
    <r>
      <t>일도</t>
    </r>
    <r>
      <rPr>
        <sz val="12"/>
        <color indexed="8"/>
        <rFont val="Arial"/>
        <family val="2"/>
      </rPr>
      <t>2</t>
    </r>
    <r>
      <rPr>
        <sz val="12"/>
        <color indexed="8"/>
        <rFont val="굴림체"/>
        <family val="3"/>
      </rPr>
      <t>동</t>
    </r>
  </si>
  <si>
    <r>
      <t>이도</t>
    </r>
    <r>
      <rPr>
        <sz val="12"/>
        <color indexed="8"/>
        <rFont val="Arial"/>
        <family val="2"/>
      </rPr>
      <t>1</t>
    </r>
    <r>
      <rPr>
        <sz val="12"/>
        <color indexed="8"/>
        <rFont val="굴림체"/>
        <family val="3"/>
      </rPr>
      <t>동</t>
    </r>
  </si>
  <si>
    <r>
      <t>이도</t>
    </r>
    <r>
      <rPr>
        <sz val="12"/>
        <color indexed="8"/>
        <rFont val="Arial"/>
        <family val="2"/>
      </rPr>
      <t>2</t>
    </r>
    <r>
      <rPr>
        <sz val="12"/>
        <color indexed="8"/>
        <rFont val="굴림체"/>
        <family val="3"/>
      </rPr>
      <t>동</t>
    </r>
  </si>
  <si>
    <r>
      <t>삼도</t>
    </r>
    <r>
      <rPr>
        <sz val="12"/>
        <color indexed="8"/>
        <rFont val="Arial"/>
        <family val="2"/>
      </rPr>
      <t>1</t>
    </r>
    <r>
      <rPr>
        <sz val="12"/>
        <color indexed="8"/>
        <rFont val="굴림체"/>
        <family val="3"/>
      </rPr>
      <t>동</t>
    </r>
  </si>
  <si>
    <r>
      <t>삼도</t>
    </r>
    <r>
      <rPr>
        <sz val="12"/>
        <color indexed="8"/>
        <rFont val="Arial"/>
        <family val="2"/>
      </rPr>
      <t>2</t>
    </r>
    <r>
      <rPr>
        <sz val="12"/>
        <color indexed="8"/>
        <rFont val="굴림체"/>
        <family val="3"/>
      </rPr>
      <t>동</t>
    </r>
  </si>
  <si>
    <r>
      <t>용담</t>
    </r>
    <r>
      <rPr>
        <sz val="12"/>
        <color indexed="8"/>
        <rFont val="Arial"/>
        <family val="2"/>
      </rPr>
      <t>1</t>
    </r>
    <r>
      <rPr>
        <sz val="12"/>
        <color indexed="8"/>
        <rFont val="굴림체"/>
        <family val="3"/>
      </rPr>
      <t>동</t>
    </r>
  </si>
  <si>
    <r>
      <t>용담</t>
    </r>
    <r>
      <rPr>
        <sz val="12"/>
        <color indexed="8"/>
        <rFont val="Arial"/>
        <family val="2"/>
      </rPr>
      <t>2</t>
    </r>
    <r>
      <rPr>
        <sz val="12"/>
        <color indexed="8"/>
        <rFont val="굴림체"/>
        <family val="3"/>
      </rPr>
      <t>동</t>
    </r>
  </si>
  <si>
    <r>
      <t>연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굴림체"/>
        <family val="3"/>
      </rPr>
      <t>동</t>
    </r>
  </si>
  <si>
    <r>
      <t>주</t>
    </r>
    <r>
      <rPr>
        <sz val="12"/>
        <rFont val="Arial"/>
        <family val="2"/>
      </rPr>
      <t xml:space="preserve"> : 1) </t>
    </r>
    <r>
      <rPr>
        <sz val="12"/>
        <rFont val="돋움"/>
        <family val="3"/>
      </rPr>
      <t>절화류</t>
    </r>
    <r>
      <rPr>
        <sz val="12"/>
        <rFont val="Arial"/>
        <family val="2"/>
      </rPr>
      <t xml:space="preserve"> : </t>
    </r>
    <r>
      <rPr>
        <sz val="12"/>
        <rFont val="돋움"/>
        <family val="3"/>
      </rPr>
      <t>장미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국화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백합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거베라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소재류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등</t>
    </r>
  </si>
  <si>
    <r>
      <t xml:space="preserve">       2) </t>
    </r>
    <r>
      <rPr>
        <sz val="12"/>
        <rFont val="돋움"/>
        <family val="3"/>
      </rPr>
      <t>난류는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심비디움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호접란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동양란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등</t>
    </r>
  </si>
  <si>
    <r>
      <t xml:space="preserve">       3) </t>
    </r>
    <r>
      <rPr>
        <sz val="12"/>
        <rFont val="돋움"/>
        <family val="3"/>
      </rPr>
      <t>관상수류는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동백나무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구상나무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야자</t>
    </r>
    <r>
      <rPr>
        <sz val="12"/>
        <rFont val="Arial"/>
        <family val="2"/>
      </rPr>
      <t>·</t>
    </r>
    <r>
      <rPr>
        <sz val="12"/>
        <rFont val="돋움"/>
        <family val="3"/>
      </rPr>
      <t>종려류</t>
    </r>
    <r>
      <rPr>
        <sz val="12"/>
        <rFont val="Arial"/>
        <family val="2"/>
      </rPr>
      <t xml:space="preserve">, </t>
    </r>
    <r>
      <rPr>
        <sz val="12"/>
        <rFont val="돋움"/>
        <family val="3"/>
      </rPr>
      <t>후박나무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등</t>
    </r>
  </si>
  <si>
    <r>
      <t xml:space="preserve">9. </t>
    </r>
    <r>
      <rPr>
        <b/>
        <sz val="18"/>
        <rFont val="돋움"/>
        <family val="3"/>
      </rPr>
      <t>특용작물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    Production  of  Oil  seeds  and  Cash  crops</t>
    </r>
  </si>
  <si>
    <r>
      <t xml:space="preserve">9. </t>
    </r>
    <r>
      <rPr>
        <b/>
        <sz val="16"/>
        <rFont val="돋움"/>
        <family val="3"/>
      </rPr>
      <t>특용작물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생산량</t>
    </r>
    <r>
      <rPr>
        <b/>
        <sz val="16"/>
        <rFont val="Arial"/>
        <family val="2"/>
      </rPr>
      <t xml:space="preserve"> (</t>
    </r>
    <r>
      <rPr>
        <b/>
        <sz val="16"/>
        <rFont val="돋움"/>
        <family val="3"/>
      </rPr>
      <t>계속</t>
    </r>
    <r>
      <rPr>
        <b/>
        <sz val="16"/>
        <rFont val="Arial"/>
        <family val="2"/>
      </rPr>
      <t>)       Production  of  Oil  seeds  and  Cash  crops(con't)</t>
    </r>
  </si>
  <si>
    <r>
      <t xml:space="preserve">10. </t>
    </r>
    <r>
      <rPr>
        <b/>
        <sz val="18"/>
        <rFont val="굴림"/>
        <family val="3"/>
      </rPr>
      <t>과실류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Fruit  Production</t>
    </r>
  </si>
  <si>
    <r>
      <t xml:space="preserve">11. </t>
    </r>
    <r>
      <rPr>
        <b/>
        <sz val="18"/>
        <rFont val="굴림"/>
        <family val="3"/>
      </rPr>
      <t>감귤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Production  and  Handling  of  Tangerin Orange</t>
    </r>
  </si>
  <si>
    <r>
      <t xml:space="preserve">12. </t>
    </r>
    <r>
      <rPr>
        <b/>
        <sz val="18"/>
        <color indexed="8"/>
        <rFont val="한양신명조,한컴돋움"/>
        <family val="3"/>
      </rPr>
      <t>보리매입실적</t>
    </r>
    <r>
      <rPr>
        <b/>
        <sz val="18"/>
        <color indexed="8"/>
        <rFont val="Arial"/>
        <family val="2"/>
      </rPr>
      <t xml:space="preserve">         Government-purchased Barley by Class
  </t>
    </r>
  </si>
  <si>
    <r>
      <t xml:space="preserve">13.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National  Agricultural  Cooperative  Federation</t>
    </r>
  </si>
  <si>
    <r>
      <t xml:space="preserve">15.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보유</t>
    </r>
    <r>
      <rPr>
        <b/>
        <sz val="18"/>
        <rFont val="Arial"/>
        <family val="2"/>
      </rPr>
      <t xml:space="preserve">           Agricultural Machinery Holdings</t>
    </r>
  </si>
  <si>
    <r>
      <t xml:space="preserve">14.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보유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Agricultural Machinery Holdings(con't)</t>
    </r>
  </si>
  <si>
    <r>
      <t xml:space="preserve">15. 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           Supply  of  Chemical  Fertilizers</t>
    </r>
  </si>
  <si>
    <r>
      <t>16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 xml:space="preserve">농업용 지하수 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>Underground Water Development</t>
    </r>
  </si>
  <si>
    <r>
      <t xml:space="preserve">17. </t>
    </r>
    <r>
      <rPr>
        <b/>
        <sz val="18"/>
        <rFont val="돋움"/>
        <family val="3"/>
      </rPr>
      <t>가축사육</t>
    </r>
    <r>
      <rPr>
        <b/>
        <sz val="18"/>
        <rFont val="Arial"/>
        <family val="2"/>
      </rPr>
      <t xml:space="preserve">             Number of Livestock, Poultry and Feeders</t>
    </r>
  </si>
  <si>
    <r>
      <t xml:space="preserve">17. </t>
    </r>
    <r>
      <rPr>
        <b/>
        <sz val="18"/>
        <rFont val="돋움"/>
        <family val="3"/>
      </rPr>
      <t>가축사육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       Number of Livestock, Poultry and Feeders(con't)</t>
    </r>
  </si>
  <si>
    <r>
      <t xml:space="preserve">18. </t>
    </r>
    <r>
      <rPr>
        <b/>
        <sz val="18"/>
        <rFont val="굴림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         Infectious Livestock Diseases by Case</t>
    </r>
  </si>
  <si>
    <r>
      <t xml:space="preserve">21.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 Inspection of Slaughted Livestock</t>
    </r>
  </si>
  <si>
    <r>
      <t xml:space="preserve">22.  </t>
    </r>
    <r>
      <rPr>
        <b/>
        <sz val="18"/>
        <rFont val="돋움"/>
        <family val="3"/>
      </rPr>
      <t>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Production  of  Assorted  Feed</t>
    </r>
  </si>
  <si>
    <r>
      <t xml:space="preserve">23 </t>
    </r>
    <r>
      <rPr>
        <b/>
        <sz val="18"/>
        <rFont val="돋움"/>
        <family val="3"/>
      </rPr>
      <t>축산물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위생관계업소</t>
    </r>
    <r>
      <rPr>
        <b/>
        <sz val="18"/>
        <rFont val="Arial"/>
        <family val="2"/>
      </rPr>
      <t xml:space="preserve">   Number of Licensed Livestock Products premised by Business Type</t>
    </r>
  </si>
  <si>
    <r>
      <t xml:space="preserve">24. </t>
    </r>
    <r>
      <rPr>
        <b/>
        <sz val="18"/>
        <rFont val="돋움"/>
        <family val="3"/>
      </rPr>
      <t>소유별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임야면적</t>
    </r>
    <r>
      <rPr>
        <b/>
        <sz val="18"/>
        <rFont val="Arial"/>
        <family val="2"/>
      </rPr>
      <t xml:space="preserve">      Area of Forest Land by Ownership</t>
    </r>
  </si>
  <si>
    <r>
      <t xml:space="preserve">25. </t>
    </r>
    <r>
      <rPr>
        <b/>
        <sz val="18"/>
        <rFont val="돋움"/>
        <family val="3"/>
      </rPr>
      <t>임상별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    Area of Forest Land by Forest Type  </t>
    </r>
  </si>
  <si>
    <r>
      <t xml:space="preserve">26. </t>
    </r>
    <r>
      <rPr>
        <b/>
        <sz val="18"/>
        <rFont val="굴림"/>
        <family val="3"/>
      </rPr>
      <t>임상별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임목축적</t>
    </r>
    <r>
      <rPr>
        <b/>
        <sz val="18"/>
        <rFont val="Arial"/>
        <family val="2"/>
      </rPr>
      <t xml:space="preserve">  Growing Stock by Forest Type</t>
    </r>
  </si>
  <si>
    <r>
      <t xml:space="preserve">27. </t>
    </r>
    <r>
      <rPr>
        <b/>
        <sz val="18"/>
        <rFont val="굴림"/>
        <family val="3"/>
      </rPr>
      <t>임산물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       Production of Forest Products</t>
    </r>
  </si>
  <si>
    <r>
      <t xml:space="preserve">28.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렵</t>
    </r>
    <r>
      <rPr>
        <b/>
        <sz val="18"/>
        <rFont val="Arial"/>
        <family val="2"/>
      </rPr>
      <t xml:space="preserve">             Hunting</t>
    </r>
  </si>
  <si>
    <r>
      <t xml:space="preserve">29. </t>
    </r>
    <r>
      <rPr>
        <b/>
        <sz val="18"/>
        <rFont val="돋움"/>
        <family val="3"/>
      </rPr>
      <t>수렵면허장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발급</t>
    </r>
    <r>
      <rPr>
        <b/>
        <sz val="18"/>
        <rFont val="Arial"/>
        <family val="2"/>
      </rPr>
      <t xml:space="preserve">           Hunting License Issues</t>
    </r>
  </si>
  <si>
    <r>
      <t xml:space="preserve">30.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         Erosion Control </t>
    </r>
  </si>
  <si>
    <r>
      <t xml:space="preserve">32.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해</t>
    </r>
    <r>
      <rPr>
        <b/>
        <sz val="18"/>
        <rFont val="Arial"/>
        <family val="2"/>
      </rPr>
      <t xml:space="preserve">      Forest  Damage</t>
    </r>
  </si>
  <si>
    <r>
      <t xml:space="preserve">33. </t>
    </r>
    <r>
      <rPr>
        <b/>
        <sz val="18"/>
        <rFont val="굴림"/>
        <family val="3"/>
      </rPr>
      <t>병해충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방제상황</t>
    </r>
    <r>
      <rPr>
        <b/>
        <sz val="18"/>
        <rFont val="Arial"/>
        <family val="2"/>
      </rPr>
      <t xml:space="preserve"> Forest Damage Occurrence and Prevention By Forest Pest Insect and Disease</t>
    </r>
  </si>
  <si>
    <r>
      <t xml:space="preserve">34. </t>
    </r>
    <r>
      <rPr>
        <b/>
        <sz val="18"/>
        <rFont val="굴림"/>
        <family val="3"/>
      </rPr>
      <t>어가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     Fishery Households and Population</t>
    </r>
  </si>
  <si>
    <r>
      <t xml:space="preserve">35.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
   Members of Fishery Households </t>
    </r>
  </si>
  <si>
    <r>
      <t xml:space="preserve">36. </t>
    </r>
    <r>
      <rPr>
        <b/>
        <sz val="18"/>
        <rFont val="굴림"/>
        <family val="3"/>
      </rPr>
      <t>어업종사가구원</t>
    </r>
    <r>
      <rPr>
        <b/>
        <sz val="18"/>
        <rFont val="Arial"/>
        <family val="2"/>
      </rPr>
      <t xml:space="preserve">   Fishery Workers </t>
    </r>
  </si>
  <si>
    <r>
      <t xml:space="preserve">37. 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선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Fishing Vessel Ownership</t>
    </r>
  </si>
  <si>
    <r>
      <t xml:space="preserve">38. </t>
    </r>
    <r>
      <rPr>
        <b/>
        <sz val="16"/>
        <color indexed="8"/>
        <rFont val="HY중고딕"/>
        <family val="1"/>
      </rPr>
      <t>어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항</t>
    </r>
    <r>
      <rPr>
        <b/>
        <sz val="16"/>
        <color indexed="8"/>
        <rFont val="Arial"/>
        <family val="2"/>
      </rPr>
      <t xml:space="preserve">  Fishing Port</t>
    </r>
  </si>
  <si>
    <r>
      <t xml:space="preserve">39.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Fishing Port Facilities</t>
    </r>
  </si>
  <si>
    <r>
      <t xml:space="preserve">40. </t>
    </r>
    <r>
      <rPr>
        <b/>
        <sz val="18"/>
        <color indexed="8"/>
        <rFont val="HY중고딕"/>
        <family val="1"/>
      </rPr>
      <t>양식어업권</t>
    </r>
    <r>
      <rPr>
        <b/>
        <sz val="18"/>
        <color indexed="8"/>
        <rFont val="Arial"/>
        <family val="2"/>
      </rPr>
      <t xml:space="preserve">                             Cultured Fishery Licenses</t>
    </r>
  </si>
  <si>
    <t>41. 어업권 Fishery Licenses</t>
  </si>
  <si>
    <r>
      <t xml:space="preserve">42. </t>
    </r>
    <r>
      <rPr>
        <b/>
        <sz val="18"/>
        <rFont val="굴림"/>
        <family val="3"/>
      </rPr>
      <t>수산업종별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     Catches by Fishery Sector</t>
    </r>
  </si>
  <si>
    <r>
      <t xml:space="preserve">43.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어획고</t>
    </r>
    <r>
      <rPr>
        <b/>
        <sz val="18"/>
        <rFont val="Arial"/>
        <family val="2"/>
      </rPr>
      <t xml:space="preserve">       Fish  Catches  of  Fishery  Products</t>
    </r>
  </si>
  <si>
    <r>
      <t xml:space="preserve">44. </t>
    </r>
    <r>
      <rPr>
        <b/>
        <sz val="18"/>
        <rFont val="굴림"/>
        <family val="3"/>
      </rPr>
      <t>수산물가공품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생산고</t>
    </r>
    <r>
      <rPr>
        <b/>
        <sz val="18"/>
        <rFont val="Arial"/>
        <family val="2"/>
      </rPr>
      <t xml:space="preserve">     Production of Processed Fishery Commodities</t>
    </r>
  </si>
  <si>
    <r>
      <t xml:space="preserve">45.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계통판매고</t>
    </r>
    <r>
      <rPr>
        <b/>
        <sz val="18"/>
        <rFont val="Arial"/>
        <family val="2"/>
      </rPr>
      <t xml:space="preserve">    Cooperative Sales of Fishery Products</t>
    </r>
  </si>
  <si>
    <r>
      <t xml:space="preserve">47.  </t>
    </r>
    <r>
      <rPr>
        <b/>
        <sz val="18"/>
        <rFont val="굴림"/>
        <family val="3"/>
      </rPr>
      <t>친환경농산물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인증현황</t>
    </r>
    <r>
      <rPr>
        <b/>
        <sz val="18"/>
        <rFont val="Arial"/>
        <family val="2"/>
      </rPr>
      <t xml:space="preserve">     Certification of Environment-friendly farming </t>
    </r>
  </si>
  <si>
    <r>
      <t xml:space="preserve">48. </t>
    </r>
    <r>
      <rPr>
        <b/>
        <sz val="18"/>
        <rFont val="굴림"/>
        <family val="3"/>
      </rPr>
      <t>화훼류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재배현황</t>
    </r>
    <r>
      <rPr>
        <b/>
        <sz val="18"/>
        <rFont val="Arial"/>
        <family val="2"/>
      </rPr>
      <t xml:space="preserve">      Cultivation of flowers</t>
    </r>
  </si>
  <si>
    <r>
      <t>양배추</t>
    </r>
    <r>
      <rPr>
        <sz val="10"/>
        <rFont val="Arial"/>
        <family val="2"/>
      </rPr>
      <t xml:space="preserve">  Cabbage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</si>
  <si>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Others</t>
    </r>
  </si>
  <si>
    <r>
      <t xml:space="preserve">8.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Vegetable  Production (Cont'd)</t>
    </r>
  </si>
  <si>
    <r>
      <t>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Root  vegetables</t>
    </r>
  </si>
  <si>
    <r>
      <t>무</t>
    </r>
    <r>
      <rPr>
        <sz val="10"/>
        <rFont val="Arial"/>
        <family val="2"/>
      </rPr>
      <t xml:space="preserve">     Radish</t>
    </r>
  </si>
  <si>
    <r>
      <t>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근</t>
    </r>
    <r>
      <rPr>
        <sz val="10"/>
        <rFont val="Arial"/>
        <family val="2"/>
      </rPr>
      <t xml:space="preserve">     Carrot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</si>
  <si>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</si>
  <si>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</si>
  <si>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</si>
  <si>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                       Flavour  vegetables</t>
    </r>
  </si>
  <si>
    <r>
      <t>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Red pepper</t>
    </r>
  </si>
  <si>
    <r>
      <t>파</t>
    </r>
    <r>
      <rPr>
        <sz val="10"/>
        <rFont val="Arial"/>
        <family val="2"/>
      </rPr>
      <t xml:space="preserve">     Welsh  onion</t>
    </r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</si>
  <si>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파</t>
    </r>
    <r>
      <rPr>
        <sz val="10"/>
        <rFont val="Arial"/>
        <family val="2"/>
      </rPr>
      <t xml:space="preserve">   Onion</t>
    </r>
  </si>
  <si>
    <r>
      <t>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늘</t>
    </r>
    <r>
      <rPr>
        <sz val="10"/>
        <rFont val="Arial"/>
        <family val="2"/>
      </rPr>
      <t xml:space="preserve">  Garlic</t>
    </r>
  </si>
  <si>
    <r>
      <t>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강</t>
    </r>
    <r>
      <rPr>
        <sz val="10"/>
        <rFont val="Arial"/>
        <family val="2"/>
      </rPr>
      <t xml:space="preserve">  Ginger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</si>
  <si>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  Others</t>
    </r>
  </si>
  <si>
    <r>
      <t>(</t>
    </r>
    <r>
      <rPr>
        <sz val="10"/>
        <rFont val="돋움"/>
        <family val="3"/>
      </rPr>
      <t>단위 : ha, 천본)</t>
    </r>
  </si>
  <si>
    <t>(Unit : ha, thousand flowers)</t>
  </si>
  <si>
    <t>생산량</t>
  </si>
  <si>
    <t>1 9 9 9</t>
  </si>
  <si>
    <t>2 0 0 0</t>
  </si>
  <si>
    <t>2 0 0 4</t>
  </si>
  <si>
    <r>
      <t xml:space="preserve">1. </t>
    </r>
    <r>
      <rPr>
        <b/>
        <sz val="18"/>
        <rFont val="돋움"/>
        <family val="3"/>
      </rPr>
      <t>농가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농가인구</t>
    </r>
    <r>
      <rPr>
        <b/>
        <sz val="18"/>
        <rFont val="Arial"/>
        <family val="2"/>
      </rPr>
      <t xml:space="preserve">          Farm Households and Population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</si>
  <si>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</si>
  <si>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</si>
  <si>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t>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귤</t>
    </r>
    <r>
      <rPr>
        <sz val="10"/>
        <rFont val="Arial"/>
        <family val="2"/>
      </rPr>
      <t xml:space="preserve">   Citrus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</si>
  <si>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</t>
    </r>
    <r>
      <rPr>
        <sz val="10"/>
        <rFont val="Arial"/>
        <family val="2"/>
      </rPr>
      <t xml:space="preserve">   Pineapple</t>
    </r>
  </si>
  <si>
    <r>
      <t>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Persimmon</t>
    </r>
  </si>
  <si>
    <r>
      <t>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kiwi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</si>
  <si>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</si>
  <si>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</si>
  <si>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</si>
  <si>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t>Area</t>
  </si>
  <si>
    <t>kg/10a</t>
  </si>
  <si>
    <t>2 0 0 5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</si>
  <si>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포도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망고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등임</t>
    </r>
  </si>
  <si>
    <t>Note : Others - pear, grape, mango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</si>
  <si>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</si>
  <si>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ha, M/T, million won)</t>
  </si>
  <si>
    <t>Others</t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</si>
  <si>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</si>
  <si>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품종별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</t>
    </r>
    <r>
      <rPr>
        <sz val="10"/>
        <rFont val="Arial"/>
        <family val="2"/>
      </rPr>
      <t xml:space="preserve">       production  by  Citrus(M/T)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</si>
  <si>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</si>
  <si>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Handling method(M/T)</t>
    </r>
  </si>
  <si>
    <t>(ha)</t>
  </si>
  <si>
    <r>
      <t>온주</t>
    </r>
    <r>
      <rPr>
        <sz val="10"/>
        <rFont val="Arial"/>
        <family val="2"/>
      </rPr>
      <t xml:space="preserve">  Satsuma Mandarin</t>
    </r>
  </si>
  <si>
    <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</si>
  <si>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</si>
  <si>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생과반출</t>
  </si>
  <si>
    <t>가공처리</t>
  </si>
  <si>
    <t>기타소비</t>
  </si>
  <si>
    <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</si>
  <si>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</si>
  <si>
    <t>Planted</t>
  </si>
  <si>
    <t xml:space="preserve">Mid/Late </t>
  </si>
  <si>
    <t>Citrus noblise</t>
  </si>
  <si>
    <t>Sold as fresh</t>
  </si>
  <si>
    <t>area</t>
  </si>
  <si>
    <t>Early harvested</t>
  </si>
  <si>
    <t>harvasted</t>
  </si>
  <si>
    <t>(Orange)</t>
  </si>
  <si>
    <t>Gross receipts</t>
  </si>
  <si>
    <t>fruit</t>
  </si>
  <si>
    <t>Processed</t>
  </si>
  <si>
    <t>Others</t>
  </si>
  <si>
    <r>
      <t>(Unit</t>
    </r>
    <r>
      <rPr>
        <sz val="10"/>
        <rFont val="Arial"/>
        <family val="2"/>
      </rPr>
      <t xml:space="preserve"> : 1000kg)</t>
    </r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</si>
  <si>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</si>
  <si>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겉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Barley</t>
    </r>
  </si>
  <si>
    <r>
      <t>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Naked barley</t>
    </r>
  </si>
  <si>
    <r>
      <t>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Beer barley</t>
    </r>
  </si>
  <si>
    <t>계</t>
  </si>
  <si>
    <r>
      <t xml:space="preserve">1 </t>
    </r>
    <r>
      <rPr>
        <sz val="10"/>
        <color indexed="8"/>
        <rFont val="한양신명조,한컴돋움"/>
        <family val="3"/>
      </rPr>
      <t>등</t>
    </r>
  </si>
  <si>
    <r>
      <t xml:space="preserve">2 </t>
    </r>
    <r>
      <rPr>
        <sz val="10"/>
        <color indexed="8"/>
        <rFont val="한양신명조,한컴돋움"/>
        <family val="3"/>
      </rPr>
      <t>등</t>
    </r>
  </si>
  <si>
    <t>등외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</si>
  <si>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</si>
  <si>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person, million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</si>
  <si>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</si>
  <si>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</si>
  <si>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</si>
  <si>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</si>
  <si>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Staffs</t>
  </si>
  <si>
    <t>Major Economic Business</t>
  </si>
  <si>
    <t>Number</t>
  </si>
  <si>
    <t>계</t>
  </si>
  <si>
    <t>남</t>
  </si>
  <si>
    <t>여</t>
  </si>
  <si>
    <t>판매</t>
  </si>
  <si>
    <t>구매</t>
  </si>
  <si>
    <t>생활물자</t>
  </si>
  <si>
    <t>가공</t>
  </si>
  <si>
    <t>창고</t>
  </si>
  <si>
    <t>of</t>
  </si>
  <si>
    <t>Ware</t>
  </si>
  <si>
    <t>unions</t>
  </si>
  <si>
    <t>Members</t>
  </si>
  <si>
    <t>Total</t>
  </si>
  <si>
    <t>Male</t>
  </si>
  <si>
    <t>Female</t>
  </si>
  <si>
    <t>Sale</t>
  </si>
  <si>
    <t>Purchasing</t>
  </si>
  <si>
    <t>Processing</t>
  </si>
  <si>
    <t>house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</si>
  <si>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</si>
  <si>
    <t xml:space="preserve"> Regional Head Offices</t>
  </si>
  <si>
    <t>지역 농,축협</t>
  </si>
  <si>
    <t xml:space="preserve"> Regional Cooperative</t>
  </si>
  <si>
    <t>품목 농,축협</t>
  </si>
  <si>
    <t xml:space="preserve"> Special Cooperative</t>
  </si>
  <si>
    <t>주요경제사업실적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</si>
  <si>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</si>
  <si>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</si>
  <si>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Credit business by the whole year</t>
  </si>
  <si>
    <t>Balance in deposit as of year-end</t>
  </si>
  <si>
    <r>
      <t xml:space="preserve">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</si>
  <si>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r>
      <t>Med</t>
    </r>
    <r>
      <rPr>
        <sz val="10"/>
        <rFont val="Arial"/>
        <family val="2"/>
      </rPr>
      <t>ium</t>
    </r>
  </si>
  <si>
    <t>Speed splayer</t>
  </si>
  <si>
    <r>
      <t xml:space="preserve"> </t>
    </r>
    <r>
      <rPr>
        <sz val="10"/>
        <rFont val="Arial"/>
        <family val="2"/>
      </rPr>
      <t xml:space="preserve">                                                           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</si>
  <si>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</si>
  <si>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 </t>
    </r>
  </si>
  <si>
    <t>paddy field</t>
  </si>
  <si>
    <r>
      <t>Wal</t>
    </r>
    <r>
      <rPr>
        <sz val="10"/>
        <rFont val="Arial"/>
        <family val="2"/>
      </rPr>
      <t>king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</si>
  <si>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</si>
  <si>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Cont</t>
    </r>
    <r>
      <rPr>
        <sz val="10"/>
        <rFont val="Arial"/>
        <family val="2"/>
      </rPr>
      <t>roller</t>
    </r>
  </si>
  <si>
    <t xml:space="preserve">  2004(Jejusi)</t>
  </si>
  <si>
    <t xml:space="preserve">  2004(Bukjeju)</t>
  </si>
  <si>
    <t>2 0 0 5</t>
  </si>
  <si>
    <r>
      <t>Source :</t>
    </r>
    <r>
      <rPr>
        <sz val="10"/>
        <rFont val="Arial"/>
        <family val="2"/>
      </rPr>
      <t xml:space="preserve"> Jeju Special Self-Governing Province Livestock Policy Div.</t>
    </r>
  </si>
  <si>
    <t>Meat
wrapping
business</t>
  </si>
  <si>
    <t xml:space="preserve">  2004(Jejusi)</t>
  </si>
  <si>
    <t>Source : Kostat, Statistics Korea</t>
  </si>
  <si>
    <r>
      <t>주</t>
    </r>
    <r>
      <rPr>
        <sz val="11"/>
        <rFont val="Arial"/>
        <family val="2"/>
      </rPr>
      <t>) 2005</t>
    </r>
    <r>
      <rPr>
        <sz val="11"/>
        <rFont val="돋움"/>
        <family val="3"/>
      </rPr>
      <t>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어업기본통계조사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수치임</t>
    </r>
  </si>
  <si>
    <t>Note : 1) 2005 data : from agricultural census</t>
  </si>
  <si>
    <t>Source : Kostat, Statistics Korea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</si>
  <si>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연도별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어업기본통계조사</t>
    </r>
    <r>
      <rPr>
        <sz val="10"/>
        <rFont val="Arial"/>
        <family val="2"/>
      </rPr>
      <t>" (2005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"2005 </t>
    </r>
    <r>
      <rPr>
        <sz val="10"/>
        <rFont val="돋움"/>
        <family val="3"/>
      </rPr>
      <t>어업총조사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자료임</t>
    </r>
    <r>
      <rPr>
        <sz val="10"/>
        <rFont val="Arial"/>
        <family val="2"/>
      </rPr>
      <t>)</t>
    </r>
  </si>
  <si>
    <t xml:space="preserve">        Note : 1) 2000 data : from agricultural census</t>
  </si>
  <si>
    <r>
      <t xml:space="preserve">          * 2002</t>
    </r>
    <r>
      <rPr>
        <sz val="11"/>
        <rFont val="돋움"/>
        <family val="3"/>
      </rPr>
      <t>∼</t>
    </r>
    <r>
      <rPr>
        <sz val="11"/>
        <rFont val="Arial"/>
        <family val="2"/>
      </rPr>
      <t>2004</t>
    </r>
    <r>
      <rPr>
        <sz val="11"/>
        <rFont val="돋움"/>
        <family val="3"/>
      </rPr>
      <t>년</t>
    </r>
    <r>
      <rPr>
        <sz val="11"/>
        <rFont val="Arial"/>
        <family val="2"/>
      </rPr>
      <t>,2006</t>
    </r>
    <r>
      <rPr>
        <sz val="11"/>
        <rFont val="돋움"/>
        <family val="3"/>
      </rPr>
      <t>년도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성별.연령별 어업가구원은 시도별로 생산하지 않음</t>
    </r>
  </si>
  <si>
    <r>
      <t xml:space="preserve">         2) </t>
    </r>
    <r>
      <rPr>
        <sz val="10"/>
        <rFont val="굴림"/>
        <family val="3"/>
      </rPr>
      <t>추계자료이므로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</si>
  <si>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 xml:space="preserve">2 0 0 9 </t>
  </si>
  <si>
    <t>한림읍</t>
  </si>
  <si>
    <t>한림읍</t>
  </si>
  <si>
    <t>애월읍</t>
  </si>
  <si>
    <t>애월읍</t>
  </si>
  <si>
    <t>구좌읍</t>
  </si>
  <si>
    <t>구좌읍</t>
  </si>
  <si>
    <t>조천읍</t>
  </si>
  <si>
    <t>조천읍</t>
  </si>
  <si>
    <t>한경면</t>
  </si>
  <si>
    <t>한경면</t>
  </si>
  <si>
    <t>추자면</t>
  </si>
  <si>
    <t>추자면</t>
  </si>
  <si>
    <t>우도면</t>
  </si>
  <si>
    <t>우도면</t>
  </si>
  <si>
    <r>
      <t>일도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</si>
  <si>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일도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</si>
  <si>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r>
      <t>이도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</si>
  <si>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이도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</si>
  <si>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r>
      <t>삼도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</si>
  <si>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삼도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</si>
  <si>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r>
      <t>용담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</si>
  <si>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용담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</si>
  <si>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t>건입동</t>
  </si>
  <si>
    <t>건입동</t>
  </si>
  <si>
    <t>화북동</t>
  </si>
  <si>
    <t>화북동</t>
  </si>
  <si>
    <t>삼양동</t>
  </si>
  <si>
    <t>삼양동</t>
  </si>
  <si>
    <t>봉개동</t>
  </si>
  <si>
    <t>봉개동</t>
  </si>
  <si>
    <t>아라동</t>
  </si>
  <si>
    <t>아라동</t>
  </si>
  <si>
    <t>오라동</t>
  </si>
  <si>
    <t>오라동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</si>
  <si>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동</t>
    </r>
  </si>
  <si>
    <t>노형동</t>
  </si>
  <si>
    <t>노형동</t>
  </si>
  <si>
    <t>외도동</t>
  </si>
  <si>
    <t>외도동</t>
  </si>
  <si>
    <t>이호동</t>
  </si>
  <si>
    <t>이호동</t>
  </si>
  <si>
    <t>도두동</t>
  </si>
  <si>
    <t>도두동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</si>
  <si>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</si>
  <si>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</si>
  <si>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</si>
  <si>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</si>
  <si>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</si>
  <si>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</si>
  <si>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</si>
  <si>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</si>
  <si>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연  동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</si>
  <si>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</si>
  <si>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</si>
  <si>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</si>
  <si>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</si>
  <si>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</si>
  <si>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</si>
  <si>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</si>
  <si>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</si>
  <si>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</si>
  <si>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</si>
  <si>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</si>
  <si>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</si>
  <si>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</si>
  <si>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</si>
  <si>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</si>
  <si>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</si>
  <si>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</si>
  <si>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</si>
  <si>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</si>
  <si>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</si>
  <si>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</si>
  <si>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</si>
  <si>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</si>
  <si>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</si>
  <si>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</si>
  <si>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</si>
  <si>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>Source : Kostat, Statistics Korea</t>
  </si>
  <si>
    <r>
      <t>Note : 1) 200</t>
    </r>
    <r>
      <rPr>
        <sz val="10"/>
        <rFont val="Arial"/>
        <family val="2"/>
      </rPr>
      <t>5</t>
    </r>
    <r>
      <rPr>
        <sz val="10"/>
        <rFont val="Arial"/>
        <family val="2"/>
      </rPr>
      <t xml:space="preserve"> data : from agricultural census</t>
    </r>
  </si>
  <si>
    <t>단위 : 개소</t>
  </si>
  <si>
    <t>연 별
시 별</t>
  </si>
  <si>
    <t>합   계
Total</t>
  </si>
  <si>
    <t>국가어항
National</t>
  </si>
  <si>
    <t>지방어항
Regional</t>
  </si>
  <si>
    <t>어촌정주어항
Village-based</t>
  </si>
  <si>
    <t>소  규  모 Small size</t>
  </si>
  <si>
    <t>육지 Land</t>
  </si>
  <si>
    <t>도서 Island</t>
  </si>
  <si>
    <t>Si</t>
  </si>
  <si>
    <t>제주시</t>
  </si>
  <si>
    <t>서귀포시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</si>
  <si>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</si>
  <si>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</si>
  <si>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</si>
  <si>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Fishing ports</t>
    </r>
  </si>
  <si>
    <r>
      <t>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</si>
  <si>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</si>
  <si>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</si>
  <si>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</si>
  <si>
    <t>소규모</t>
  </si>
  <si>
    <t>Consignment shed</t>
  </si>
  <si>
    <t>Designated fishing ports</t>
  </si>
  <si>
    <r>
      <t>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</si>
  <si>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개소</t>
    </r>
    <r>
      <rPr>
        <sz val="10"/>
        <rFont val="Arial"/>
        <family val="2"/>
      </rPr>
      <t xml:space="preserve"> </t>
    </r>
  </si>
  <si>
    <t>면적</t>
  </si>
  <si>
    <t>국가어항</t>
  </si>
  <si>
    <t>지방어항</t>
  </si>
  <si>
    <t>어촌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</si>
  <si>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</si>
  <si>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정주어항</t>
  </si>
  <si>
    <t>Small</t>
  </si>
  <si>
    <t>National</t>
  </si>
  <si>
    <t>Regional</t>
  </si>
  <si>
    <t>Villageb ased</t>
  </si>
  <si>
    <t>size</t>
  </si>
  <si>
    <t>Place</t>
  </si>
  <si>
    <t>2 0 0 4</t>
  </si>
  <si>
    <t>2 0 0 7</t>
  </si>
  <si>
    <t>2 0 0 7</t>
  </si>
  <si>
    <t>2 0 0 8</t>
  </si>
  <si>
    <t>2 0 0 9</t>
  </si>
  <si>
    <t>2 0 0 9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</si>
  <si>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</si>
  <si>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</si>
  <si>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</si>
  <si>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</si>
  <si>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</si>
  <si>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</si>
  <si>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</si>
  <si>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</si>
  <si>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Breakwater</t>
  </si>
  <si>
    <t>Quay wall</t>
  </si>
  <si>
    <t>Wharf</t>
  </si>
  <si>
    <t>Potable water facilities</t>
  </si>
  <si>
    <t>Fueling facilities</t>
  </si>
  <si>
    <t>Year</t>
  </si>
  <si>
    <r>
      <t>개소</t>
    </r>
    <r>
      <rPr>
        <sz val="10"/>
        <rFont val="Arial"/>
        <family val="2"/>
      </rPr>
      <t xml:space="preserve"> </t>
    </r>
  </si>
  <si>
    <t>연장</t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</si>
  <si>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</si>
  <si>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1</t>
    </r>
    <r>
      <rPr>
        <sz val="10"/>
        <rFont val="굴림"/>
        <family val="3"/>
      </rPr>
      <t>일급수능력</t>
    </r>
  </si>
  <si>
    <t>탱크수</t>
  </si>
  <si>
    <t>저장능력</t>
  </si>
  <si>
    <t>시    별</t>
  </si>
  <si>
    <t>(m)</t>
  </si>
  <si>
    <r>
      <t>(t/</t>
    </r>
    <r>
      <rPr>
        <sz val="10"/>
        <rFont val="굴림"/>
        <family val="3"/>
      </rPr>
      <t>일</t>
    </r>
    <r>
      <rPr>
        <sz val="10"/>
        <rFont val="Arial"/>
        <family val="2"/>
      </rPr>
      <t>)
Daily</t>
    </r>
  </si>
  <si>
    <t>Number</t>
  </si>
  <si>
    <t>(D/M)</t>
  </si>
  <si>
    <t>Si</t>
  </si>
  <si>
    <t>2 0 0 4</t>
  </si>
  <si>
    <t>2 0 0 7</t>
  </si>
  <si>
    <t>2 0 0 8</t>
  </si>
  <si>
    <t>2 0 0 9</t>
  </si>
  <si>
    <t>2 0 0 9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</si>
  <si>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</si>
  <si>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</si>
  <si>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는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소규모어항</t>
    </r>
    <r>
      <rPr>
        <sz val="10"/>
        <rFont val="Arial"/>
        <family val="2"/>
      </rPr>
      <t>('98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</t>
    </r>
    <r>
      <rPr>
        <sz val="10"/>
        <rFont val="Arial"/>
        <family val="2"/>
      </rPr>
      <t>), 7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도서낙도지역</t>
    </r>
    <r>
      <rPr>
        <sz val="10"/>
        <rFont val="Arial"/>
        <family val="2"/>
      </rPr>
      <t xml:space="preserve"> </t>
    </r>
  </si>
  <si>
    <t>-</t>
  </si>
  <si>
    <t>-</t>
  </si>
  <si>
    <t>NFCF</t>
  </si>
  <si>
    <t>Fishery Union</t>
  </si>
  <si>
    <t>Individual</t>
  </si>
  <si>
    <t xml:space="preserve">2 0 0 8 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</si>
  <si>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</si>
  <si>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</si>
  <si>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r>
      <t>수</t>
    </r>
    <r>
      <rPr>
        <sz val="10"/>
        <color indexed="10"/>
        <rFont val="Arial"/>
        <family val="2"/>
      </rPr>
      <t xml:space="preserve">  </t>
    </r>
    <r>
      <rPr>
        <sz val="10"/>
        <color indexed="10"/>
        <rFont val="굴림"/>
        <family val="3"/>
      </rPr>
      <t>량</t>
    </r>
  </si>
  <si>
    <r>
      <t>금</t>
    </r>
    <r>
      <rPr>
        <sz val="10"/>
        <color indexed="10"/>
        <rFont val="Arial"/>
        <family val="2"/>
      </rPr>
      <t xml:space="preserve">  </t>
    </r>
    <r>
      <rPr>
        <sz val="10"/>
        <color indexed="10"/>
        <rFont val="굴림"/>
        <family val="3"/>
      </rPr>
      <t>액</t>
    </r>
  </si>
  <si>
    <t>…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</si>
  <si>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>kg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</si>
  <si>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연도별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어업기본통계조사</t>
    </r>
    <r>
      <rPr>
        <sz val="10"/>
        <rFont val="Arial"/>
        <family val="2"/>
      </rPr>
      <t>" (2005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"2005 </t>
    </r>
    <r>
      <rPr>
        <sz val="10"/>
        <rFont val="돋움"/>
        <family val="3"/>
      </rPr>
      <t>어업총조사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자료이며</t>
    </r>
    <r>
      <rPr>
        <sz val="10"/>
        <rFont val="Arial"/>
        <family val="2"/>
      </rPr>
      <t xml:space="preserve"> 60~69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수치에는</t>
    </r>
    <r>
      <rPr>
        <sz val="10"/>
        <rFont val="Arial"/>
        <family val="2"/>
      </rPr>
      <t xml:space="preserve"> 70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)</t>
    </r>
  </si>
  <si>
    <t xml:space="preserve">  2004(Bukjeju)</t>
  </si>
  <si>
    <t>Source : Jeju Special Self-Governing Province Livestock Policy Div.</t>
  </si>
  <si>
    <t>2004(Jejusi)</t>
  </si>
  <si>
    <t>2004(Bukjeju)</t>
  </si>
  <si>
    <r>
      <t xml:space="preserve">   </t>
    </r>
    <r>
      <rPr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     Source : Jeju Special Self-Governing Province Environment &amp; Park Div.</t>
    </r>
  </si>
  <si>
    <t>(Unit : each)</t>
  </si>
  <si>
    <t>2 0 0 9</t>
  </si>
  <si>
    <t>2 0 0 9</t>
  </si>
  <si>
    <t>Number</t>
  </si>
  <si>
    <t>Water-supply</t>
  </si>
  <si>
    <t>of</t>
  </si>
  <si>
    <t>Storage</t>
  </si>
  <si>
    <t>Place</t>
  </si>
  <si>
    <t>Length</t>
  </si>
  <si>
    <t>Capacity</t>
  </si>
  <si>
    <t>tanks</t>
  </si>
  <si>
    <r>
      <t xml:space="preserve">Source : </t>
    </r>
    <r>
      <rPr>
        <sz val="10"/>
        <rFont val="Arial"/>
        <family val="2"/>
      </rPr>
      <t>Jeju Special Self-Governing Province Maritime Affairs and Fisheries Policy Div.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</si>
  <si>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</si>
  <si>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</si>
  <si>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2 0 0 7</t>
  </si>
  <si>
    <t xml:space="preserve">2 0 0 7 </t>
  </si>
  <si>
    <t>2 0 0 8</t>
  </si>
  <si>
    <t>2 0 0 5</t>
  </si>
  <si>
    <t xml:space="preserve">콜 레 라 </t>
  </si>
  <si>
    <t xml:space="preserve">돼     지 </t>
  </si>
  <si>
    <r>
      <t>H</t>
    </r>
    <r>
      <rPr>
        <sz val="10"/>
        <rFont val="Arial"/>
        <family val="2"/>
      </rPr>
      <t>og cholera</t>
    </r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</si>
  <si>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</si>
  <si>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</si>
  <si>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</si>
  <si>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</si>
  <si>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</si>
  <si>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</si>
  <si>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</si>
  <si>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Credit</t>
  </si>
  <si>
    <t>Policy</t>
  </si>
  <si>
    <t xml:space="preserve">savings </t>
  </si>
  <si>
    <t>Demand</t>
  </si>
  <si>
    <t>Mutual aid</t>
  </si>
  <si>
    <t>fund</t>
  </si>
  <si>
    <t>deposit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</si>
  <si>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</si>
  <si>
    <t xml:space="preserve"> Regional Head Offices</t>
  </si>
  <si>
    <t>지역조합</t>
  </si>
  <si>
    <t xml:space="preserve"> Regional Cooperative</t>
  </si>
  <si>
    <t>품목조합</t>
  </si>
  <si>
    <t>2 0 0 6</t>
  </si>
  <si>
    <t>-</t>
  </si>
  <si>
    <t>2 0 0 6</t>
  </si>
  <si>
    <t>-</t>
  </si>
  <si>
    <r>
      <t>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량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</si>
  <si>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액</t>
    </r>
  </si>
  <si>
    <t xml:space="preserve"> Special Cooperative</t>
  </si>
  <si>
    <t>연별</t>
  </si>
  <si>
    <r>
      <t>Y</t>
    </r>
    <r>
      <rPr>
        <sz val="10"/>
        <rFont val="Arial"/>
        <family val="2"/>
      </rPr>
      <t>ear</t>
    </r>
  </si>
  <si>
    <t xml:space="preserve">  2004(Jejusi)</t>
  </si>
  <si>
    <t>연별</t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</si>
  <si>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</si>
  <si>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9"/>
        <color indexed="8"/>
        <rFont val="굴림"/>
        <family val="3"/>
      </rPr>
      <t>주</t>
    </r>
    <r>
      <rPr>
        <sz val="9"/>
        <color indexed="8"/>
        <rFont val="Arial"/>
        <family val="2"/>
      </rPr>
      <t xml:space="preserve"> : 1) </t>
    </r>
    <r>
      <rPr>
        <sz val="9"/>
        <color indexed="8"/>
        <rFont val="굴림"/>
        <family val="3"/>
      </rPr>
      <t>연도별</t>
    </r>
    <r>
      <rPr>
        <sz val="9"/>
        <color indexed="8"/>
        <rFont val="Arial"/>
        <family val="2"/>
      </rPr>
      <t xml:space="preserve"> "</t>
    </r>
    <r>
      <rPr>
        <sz val="9"/>
        <color indexed="8"/>
        <rFont val="굴림"/>
        <family val="3"/>
      </rPr>
      <t>농업기본통계조사</t>
    </r>
    <r>
      <rPr>
        <sz val="9"/>
        <color indexed="8"/>
        <rFont val="Arial"/>
        <family val="2"/>
      </rPr>
      <t>"(2005</t>
    </r>
    <r>
      <rPr>
        <sz val="9"/>
        <color indexed="8"/>
        <rFont val="굴림"/>
        <family val="3"/>
      </rPr>
      <t>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수치는</t>
    </r>
    <r>
      <rPr>
        <sz val="9"/>
        <color indexed="8"/>
        <rFont val="Arial"/>
        <family val="2"/>
      </rPr>
      <t xml:space="preserve"> "2005 </t>
    </r>
    <r>
      <rPr>
        <sz val="9"/>
        <color indexed="8"/>
        <rFont val="굴림"/>
        <family val="3"/>
      </rPr>
      <t>농업총조사</t>
    </r>
    <r>
      <rPr>
        <sz val="9"/>
        <color indexed="8"/>
        <rFont val="Arial"/>
        <family val="2"/>
      </rPr>
      <t xml:space="preserve">" </t>
    </r>
    <r>
      <rPr>
        <sz val="9"/>
        <color indexed="8"/>
        <rFont val="굴림"/>
        <family val="3"/>
      </rPr>
      <t>자료임</t>
    </r>
    <r>
      <rPr>
        <sz val="9"/>
        <color indexed="8"/>
        <rFont val="Arial"/>
        <family val="2"/>
      </rPr>
      <t>)</t>
    </r>
  </si>
  <si>
    <r>
      <t xml:space="preserve">         2) </t>
    </r>
    <r>
      <rPr>
        <sz val="9"/>
        <color indexed="8"/>
        <rFont val="굴림"/>
        <family val="3"/>
      </rPr>
      <t>추계자료이므로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단단위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합계가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맞지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않은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경우가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있음</t>
    </r>
  </si>
  <si>
    <r>
      <t xml:space="preserve">         3)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</si>
  <si>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</si>
  <si>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</si>
  <si>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</si>
  <si>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</si>
  <si>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</si>
  <si>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t>-</t>
  </si>
  <si>
    <t>연   별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</si>
  <si>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</si>
  <si>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r>
      <t xml:space="preserve">Commo
</t>
    </r>
    <r>
      <rPr>
        <sz val="10"/>
        <rFont val="Arial"/>
        <family val="2"/>
      </rPr>
      <t>-</t>
    </r>
    <r>
      <rPr>
        <sz val="10"/>
        <rFont val="Arial"/>
        <family val="2"/>
      </rPr>
      <t>dities</t>
    </r>
  </si>
  <si>
    <r>
      <t xml:space="preserve">Transpor
</t>
    </r>
    <r>
      <rPr>
        <sz val="10"/>
        <rFont val="Arial"/>
        <family val="2"/>
      </rPr>
      <t>-</t>
    </r>
    <r>
      <rPr>
        <sz val="10"/>
        <rFont val="Arial"/>
        <family val="2"/>
      </rPr>
      <t>tation</t>
    </r>
  </si>
  <si>
    <r>
      <t xml:space="preserve">banking
</t>
    </r>
    <r>
      <rPr>
        <sz val="10"/>
        <rFont val="Arial"/>
        <family val="2"/>
      </rPr>
      <t>-</t>
    </r>
    <r>
      <rPr>
        <sz val="10"/>
        <rFont val="Arial"/>
        <family val="2"/>
      </rPr>
      <t>fund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</si>
  <si>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굴림"/>
        <family val="3"/>
      </rPr>
      <t>품목조합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감협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양돈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낙협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양봉</t>
    </r>
    <r>
      <rPr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</si>
  <si>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>(</t>
    </r>
    <r>
      <rPr>
        <sz val="10"/>
        <rFont val="굴림"/>
        <family val="3"/>
      </rPr>
      <t>회원축협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포함임</t>
    </r>
    <r>
      <rPr>
        <sz val="10"/>
        <rFont val="Arial"/>
        <family val="2"/>
      </rPr>
      <t>)</t>
    </r>
  </si>
  <si>
    <t>Source : National Agricultural Cooperative Federation Jeju Regional Head Office</t>
  </si>
  <si>
    <t>Source : Kostat, Statistics Korea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</si>
  <si>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연도별 "농업조사" (2005년 수치는 "2005 농업총조사" 자료임)</t>
    </r>
  </si>
  <si>
    <t>Note : 2005 data : from Agricultural Census Report</t>
  </si>
  <si>
    <r>
      <t xml:space="preserve">         2) </t>
    </r>
    <r>
      <rPr>
        <sz val="10"/>
        <rFont val="굴림"/>
        <family val="3"/>
      </rPr>
      <t>추계자료이므로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</si>
  <si>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>Source : Kostat, Statistics Korea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</si>
  <si>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* </t>
    </r>
    <r>
      <rPr>
        <sz val="10"/>
        <rFont val="굴림"/>
        <family val="3"/>
      </rPr>
      <t>연도별</t>
    </r>
    <r>
      <rPr>
        <sz val="10"/>
        <rFont val="Arial"/>
        <family val="2"/>
      </rPr>
      <t xml:space="preserve"> "</t>
    </r>
    <r>
      <rPr>
        <sz val="10"/>
        <rFont val="굴림"/>
        <family val="3"/>
      </rPr>
      <t>농업조사</t>
    </r>
    <r>
      <rPr>
        <sz val="10"/>
        <rFont val="Arial"/>
        <family val="2"/>
      </rPr>
      <t>"(2005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수치는</t>
    </r>
    <r>
      <rPr>
        <sz val="10"/>
        <rFont val="Arial"/>
        <family val="2"/>
      </rPr>
      <t xml:space="preserve"> "2005 </t>
    </r>
    <r>
      <rPr>
        <sz val="10"/>
        <rFont val="굴림"/>
        <family val="3"/>
      </rPr>
      <t>농업총조사</t>
    </r>
    <r>
      <rPr>
        <sz val="10"/>
        <rFont val="Arial"/>
        <family val="2"/>
      </rPr>
      <t xml:space="preserve">" </t>
    </r>
    <r>
      <rPr>
        <sz val="10"/>
        <rFont val="굴림"/>
        <family val="3"/>
      </rPr>
      <t>자료임</t>
    </r>
    <r>
      <rPr>
        <sz val="10"/>
        <rFont val="Arial"/>
        <family val="2"/>
      </rPr>
      <t>)</t>
    </r>
  </si>
  <si>
    <t>Note : 2005 data : from Agricultural Census Report</t>
  </si>
  <si>
    <r>
      <t xml:space="preserve">         * </t>
    </r>
    <r>
      <rPr>
        <sz val="10"/>
        <rFont val="굴림"/>
        <family val="3"/>
      </rPr>
      <t>추계자료이므로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</si>
  <si>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   *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</si>
  <si>
    <t xml:space="preserve"> </t>
  </si>
  <si>
    <r>
      <t xml:space="preserve"> </t>
    </r>
    <r>
      <rPr>
        <sz val="10"/>
        <rFont val="Arial"/>
        <family val="2"/>
      </rPr>
      <t xml:space="preserve">                                                               </t>
    </r>
    <r>
      <rPr>
        <sz val="10"/>
        <rFont val="Arial"/>
        <family val="2"/>
      </rPr>
      <t>Source : Kostat, Statistics Korea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</si>
  <si>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     </t>
    </r>
    <r>
      <rPr>
        <sz val="10"/>
        <rFont val="Arial"/>
        <family val="2"/>
      </rPr>
      <t>Source : Kostat, Statistics Korea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</si>
  <si>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</si>
  <si>
    <r>
      <t xml:space="preserve">20. </t>
    </r>
    <r>
      <rPr>
        <b/>
        <sz val="18"/>
        <rFont val="돋움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예방주사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      Livestock Vaccinated Against Infectious Diseases</t>
    </r>
  </si>
  <si>
    <r>
      <t xml:space="preserve">21.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           Number of Veterinarians</t>
    </r>
  </si>
  <si>
    <t>주 : 1) 12월 1일 기준 Based on Dec. 1.</t>
  </si>
  <si>
    <t xml:space="preserve">      2) 2006년부터 3천수이상 사육농가대상 전수조사 자료임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</si>
  <si>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</si>
  <si>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</si>
  <si>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공원녹지과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</si>
  <si>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</si>
  <si>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녹지환경과</t>
    </r>
  </si>
  <si>
    <t>마을·정치어업
Village and fixed fishery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</si>
  <si>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</si>
  <si>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</si>
  <si>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수산업협동조합</t>
    </r>
    <r>
      <rPr>
        <sz val="10"/>
        <rFont val="Arial"/>
        <family val="2"/>
      </rPr>
      <t xml:space="preserve">    7</t>
    </r>
    <r>
      <rPr>
        <sz val="10"/>
        <rFont val="굴림"/>
        <family val="3"/>
      </rPr>
      <t>개회원조합</t>
    </r>
  </si>
  <si>
    <t xml:space="preserve">공제실적 출처: 수협중앙회본사 공제지부(회원조합)+신용방카슈랑스실적(신용부문)+정책보험 </t>
  </si>
  <si>
    <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과채류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기타작물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딸기</t>
    </r>
  </si>
  <si>
    <r>
      <t>주</t>
    </r>
    <r>
      <rPr>
        <sz val="10"/>
        <rFont val="Arial"/>
        <family val="2"/>
      </rPr>
      <t>:</t>
    </r>
    <r>
      <rPr>
        <sz val="10"/>
        <rFont val="돋움"/>
        <family val="3"/>
      </rPr>
      <t>시설채소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재배면적및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생산량포함</t>
    </r>
  </si>
  <si>
    <t>Note : Includes hydroponics culture</t>
  </si>
  <si>
    <t>Source : Kostat, Statistics Korea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</si>
  <si>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특용작물은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면화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녹차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이외의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특용작물을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조사하지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않음</t>
    </r>
  </si>
  <si>
    <t>Note : 1) Includes cotton, green tea and etc.</t>
  </si>
  <si>
    <r>
      <t xml:space="preserve">         2) </t>
    </r>
    <r>
      <rPr>
        <sz val="10"/>
        <rFont val="굴림"/>
        <family val="3"/>
      </rPr>
      <t>약용작물은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시호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반하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구기자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조사하지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않음</t>
    </r>
  </si>
  <si>
    <t xml:space="preserve">          2) Includes the fruit of the chines matrimony vice, etc.</t>
  </si>
  <si>
    <t>2 0 0 7</t>
  </si>
  <si>
    <t xml:space="preserve">      Note : Including Pot. Sulp.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</si>
  <si>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</si>
  <si>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</si>
  <si>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합계</t>
  </si>
  <si>
    <t>동     력</t>
  </si>
  <si>
    <t>농용 트랙터</t>
  </si>
  <si>
    <t>스피드</t>
  </si>
  <si>
    <t>수    도</t>
  </si>
  <si>
    <t>동력 이앙기</t>
  </si>
  <si>
    <t>관리기</t>
  </si>
  <si>
    <t>바인더</t>
  </si>
  <si>
    <t>콤 바 인</t>
  </si>
  <si>
    <t>농 산 물</t>
  </si>
  <si>
    <t>farm tractor</t>
  </si>
  <si>
    <t>일반용</t>
  </si>
  <si>
    <t>Ricetranplanter</t>
  </si>
  <si>
    <t>Combine</t>
  </si>
  <si>
    <t>경 운 기</t>
  </si>
  <si>
    <t>스프레이어</t>
  </si>
  <si>
    <t>방제기</t>
  </si>
  <si>
    <t>건 조 기</t>
  </si>
  <si>
    <t>Power</t>
  </si>
  <si>
    <t>소형</t>
  </si>
  <si>
    <t>중형</t>
  </si>
  <si>
    <t>대형</t>
  </si>
  <si>
    <t>(SS기)</t>
  </si>
  <si>
    <t>SS for</t>
  </si>
  <si>
    <t>보행형</t>
  </si>
  <si>
    <t>승용형</t>
  </si>
  <si>
    <t>3조이하</t>
  </si>
  <si>
    <t>4조</t>
  </si>
  <si>
    <t>5조이상</t>
  </si>
  <si>
    <t>Grain</t>
  </si>
  <si>
    <t>Agri.</t>
  </si>
  <si>
    <t>tiller</t>
  </si>
  <si>
    <t>Small</t>
  </si>
  <si>
    <t>Big</t>
  </si>
  <si>
    <t>Riding</t>
  </si>
  <si>
    <t>Binder</t>
  </si>
  <si>
    <t>4Row</t>
  </si>
  <si>
    <t>dryer</t>
  </si>
  <si>
    <t>Products
dryer</t>
  </si>
  <si>
    <t>(Unit : M/T)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</si>
  <si>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</si>
  <si>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</si>
  <si>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>질소질</t>
  </si>
  <si>
    <t>가리질</t>
  </si>
  <si>
    <t>용성인비</t>
  </si>
  <si>
    <t>복합비료</t>
  </si>
  <si>
    <t>Triple</t>
  </si>
  <si>
    <t>Ammonium</t>
  </si>
  <si>
    <t>Sup.</t>
  </si>
  <si>
    <t>Triplesup</t>
  </si>
  <si>
    <t>Fused</t>
  </si>
  <si>
    <t>Pot.</t>
  </si>
  <si>
    <t>Complex</t>
  </si>
  <si>
    <t>Sup fused</t>
  </si>
  <si>
    <t>Nitrogenous</t>
  </si>
  <si>
    <t>Phosphate</t>
  </si>
  <si>
    <t>Potash</t>
  </si>
  <si>
    <t>sulfate</t>
  </si>
  <si>
    <t>Urea</t>
  </si>
  <si>
    <t>phos.</t>
  </si>
  <si>
    <t>sup. phos.</t>
  </si>
  <si>
    <t>phosphate</t>
  </si>
  <si>
    <t>chlo.</t>
  </si>
  <si>
    <t>fertilizer</t>
  </si>
  <si>
    <t>-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</si>
  <si>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element</t>
    </r>
  </si>
  <si>
    <r>
      <t>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            By   type</t>
    </r>
  </si>
  <si>
    <r>
      <t xml:space="preserve"> </t>
    </r>
    <r>
      <rPr>
        <sz val="10"/>
        <rFont val="돋움"/>
        <family val="3"/>
      </rPr>
      <t>인산질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</si>
  <si>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</si>
  <si>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안</t>
    </r>
  </si>
  <si>
    <r>
      <t>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</si>
  <si>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</si>
  <si>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</si>
  <si>
    <r>
      <t>염화가리</t>
    </r>
    <r>
      <rPr>
        <vertAlign val="superscript"/>
        <sz val="10"/>
        <rFont val="Arial"/>
        <family val="2"/>
      </rPr>
      <t>1)</t>
    </r>
  </si>
  <si>
    <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린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</si>
  <si>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</si>
  <si>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</si>
  <si>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농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가</t>
    </r>
  </si>
  <si>
    <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</si>
  <si>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t>Farm households</t>
  </si>
  <si>
    <t>Farm  population</t>
  </si>
  <si>
    <t>계</t>
  </si>
  <si>
    <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</si>
  <si>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>1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</si>
  <si>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2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</si>
  <si>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</si>
  <si>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</si>
  <si>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t>Part-time</t>
  </si>
  <si>
    <t>Total</t>
  </si>
  <si>
    <t>Full-Time</t>
  </si>
  <si>
    <r>
      <t xml:space="preserve">Class </t>
    </r>
    <r>
      <rPr>
        <sz val="10"/>
        <rFont val="굴림"/>
        <family val="3"/>
      </rPr>
      <t>Ⅰ</t>
    </r>
  </si>
  <si>
    <t xml:space="preserve">Class II </t>
  </si>
  <si>
    <t>Male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</si>
  <si>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2008.7.16 </t>
    </r>
    <r>
      <rPr>
        <sz val="10"/>
        <rFont val="돋움"/>
        <family val="3"/>
      </rPr>
      <t>전면해제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</si>
  <si>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한국농어촌공사 제주특별자치도본부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</si>
  <si>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리
</t>
    </r>
    <r>
      <rPr>
        <sz val="10"/>
        <rFont val="Arial"/>
        <family val="2"/>
      </rPr>
      <t xml:space="preserve">Ducks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</si>
  <si>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</si>
  <si>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연별 및</t>
  </si>
  <si>
    <r>
      <t>Y</t>
    </r>
    <r>
      <rPr>
        <sz val="10"/>
        <rFont val="Arial"/>
        <family val="2"/>
      </rPr>
      <t>ear &amp;</t>
    </r>
  </si>
  <si>
    <t>Industry</t>
  </si>
  <si>
    <t>연별 및</t>
  </si>
  <si>
    <r>
      <t>Y</t>
    </r>
    <r>
      <rPr>
        <sz val="10"/>
        <rFont val="Arial"/>
        <family val="2"/>
      </rPr>
      <t>ear &amp;</t>
    </r>
  </si>
  <si>
    <t>가. 해수면어업 (Sea Fishery)</t>
  </si>
  <si>
    <t>나. 내수면어업 (Inland Water Fishery)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</si>
  <si>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사회통계국 농어업통계과
</t>
    </r>
  </si>
  <si>
    <t>자료:통계청 사회통계국 농어업통계과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</si>
  <si>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</si>
  <si>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 xml:space="preserve">Source : </t>
    </r>
    <r>
      <rPr>
        <sz val="10"/>
        <rFont val="Arial"/>
        <family val="2"/>
      </rPr>
      <t xml:space="preserve"> Jeju Special Self-Governing Province Marine Resources </t>
    </r>
    <r>
      <rPr>
        <sz val="10"/>
        <rFont val="Arial"/>
        <family val="2"/>
      </rPr>
      <t>Div</t>
    </r>
  </si>
  <si>
    <t>연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</si>
  <si>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</si>
  <si>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t>유기 농산물
Organic</t>
  </si>
  <si>
    <t>무농약 농산물
Pesticide Free</t>
  </si>
  <si>
    <t>저농약 농산물
Low-Pesticide</t>
  </si>
  <si>
    <t>시   별</t>
  </si>
  <si>
    <t>건수</t>
  </si>
  <si>
    <t>농가수</t>
  </si>
  <si>
    <t>면적</t>
  </si>
  <si>
    <t>인증량</t>
  </si>
  <si>
    <t>Si</t>
  </si>
  <si>
    <t>인증기관별</t>
  </si>
  <si>
    <t>No. of
cases</t>
  </si>
  <si>
    <t>No. of
Househ
olds</t>
  </si>
  <si>
    <t>Total
Area</t>
  </si>
  <si>
    <t>Amounts</t>
  </si>
  <si>
    <t>Area</t>
  </si>
  <si>
    <t>국립농산물품질관리원</t>
  </si>
  <si>
    <t>National Agriculture Products 
Quality Management Service</t>
  </si>
  <si>
    <t>제주시</t>
  </si>
  <si>
    <t>Jeju-si</t>
  </si>
  <si>
    <t>서귀포시</t>
  </si>
  <si>
    <t>Seogwipo-si</t>
  </si>
  <si>
    <t>민간기관</t>
  </si>
  <si>
    <t>Others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</si>
  <si>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국립농산물품질관리원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제주지원</t>
    </r>
  </si>
  <si>
    <t xml:space="preserve">Source : National Agriculture Products Quality Management Service, Jeju Provincial Office </t>
  </si>
  <si>
    <r>
      <t>*</t>
    </r>
    <r>
      <rPr>
        <sz val="9"/>
        <rFont val="돋움"/>
        <family val="3"/>
      </rPr>
      <t xml:space="preserve"> 국내 생산자 인증 현황으로, 최소 단위(ha, 톤) 이하는 통계 처리된 자료임</t>
    </r>
  </si>
  <si>
    <t>Female</t>
  </si>
  <si>
    <t>2 0 0 1</t>
  </si>
  <si>
    <t>2 0 0 2</t>
  </si>
  <si>
    <t>2 0 0 3</t>
  </si>
  <si>
    <t>2 0 0 4</t>
  </si>
  <si>
    <t>2 0 0 5</t>
  </si>
  <si>
    <r>
      <t>Ⅵ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농림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수산업</t>
    </r>
    <r>
      <rPr>
        <b/>
        <sz val="22"/>
        <rFont val="Arial"/>
        <family val="2"/>
      </rPr>
      <t xml:space="preserve">      AGRICULTURE, FORESTRY AND FISHING</t>
    </r>
  </si>
  <si>
    <t>2 0 0 6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</si>
  <si>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</si>
  <si>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)</t>
    </r>
  </si>
  <si>
    <t>(Unit : person)</t>
  </si>
  <si>
    <t>-</t>
  </si>
  <si>
    <t>(Unit : ha)</t>
  </si>
  <si>
    <t>Year</t>
  </si>
  <si>
    <t>2 0 0 5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</si>
  <si>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</si>
  <si>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</si>
  <si>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계</t>
  </si>
  <si>
    <t>Total</t>
  </si>
  <si>
    <t>2 0 0 5</t>
  </si>
  <si>
    <t>2 0 0 5</t>
  </si>
  <si>
    <t>2 0 0 5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</si>
  <si>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</si>
  <si>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</si>
  <si>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Total</t>
  </si>
  <si>
    <t>계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</si>
  <si>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</si>
  <si>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</si>
  <si>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</si>
  <si>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</si>
  <si>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</si>
  <si>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</si>
  <si>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논</t>
  </si>
  <si>
    <t>밭</t>
  </si>
  <si>
    <r>
      <t xml:space="preserve">가구당경지면적(%)
</t>
    </r>
    <r>
      <rPr>
        <sz val="10"/>
        <rFont val="Arial"/>
        <family val="2"/>
      </rPr>
      <t xml:space="preserve">  Area of cultivated land per household(a)</t>
    </r>
  </si>
  <si>
    <t>계</t>
  </si>
  <si>
    <t>Total</t>
  </si>
  <si>
    <t>Rice paddy</t>
  </si>
  <si>
    <t>Dry paddy</t>
  </si>
  <si>
    <r>
      <t xml:space="preserve">4. </t>
    </r>
    <r>
      <rPr>
        <b/>
        <sz val="18"/>
        <rFont val="굴림"/>
        <family val="3"/>
      </rPr>
      <t>경지규모별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</t>
    </r>
    <r>
      <rPr>
        <b/>
        <sz val="18"/>
        <rFont val="Arial"/>
        <family val="2"/>
      </rPr>
      <t xml:space="preserve">     Farm Households, by Size of Cultivated Land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</si>
  <si>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</si>
  <si>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</si>
  <si>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</si>
  <si>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경지없는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농가수</t>
    </r>
  </si>
  <si>
    <r>
      <t xml:space="preserve">0.1ha </t>
    </r>
    <r>
      <rPr>
        <sz val="10"/>
        <rFont val="굴림"/>
        <family val="3"/>
      </rPr>
      <t>미만</t>
    </r>
  </si>
  <si>
    <r>
      <t xml:space="preserve">0.1ha </t>
    </r>
    <r>
      <rPr>
        <sz val="10"/>
        <rFont val="굴림"/>
        <family val="3"/>
      </rPr>
      <t>이상</t>
    </r>
  </si>
  <si>
    <r>
      <t xml:space="preserve">0.5ha </t>
    </r>
    <r>
      <rPr>
        <sz val="10"/>
        <rFont val="굴림"/>
        <family val="3"/>
      </rPr>
      <t>이상</t>
    </r>
  </si>
  <si>
    <r>
      <t xml:space="preserve">1.0ha </t>
    </r>
    <r>
      <rPr>
        <sz val="10"/>
        <rFont val="굴림"/>
        <family val="3"/>
      </rPr>
      <t>이상</t>
    </r>
  </si>
  <si>
    <r>
      <t xml:space="preserve">1.5ha </t>
    </r>
    <r>
      <rPr>
        <sz val="10"/>
        <rFont val="굴림"/>
        <family val="3"/>
      </rPr>
      <t>이상</t>
    </r>
  </si>
  <si>
    <r>
      <t xml:space="preserve">2.0ha </t>
    </r>
    <r>
      <rPr>
        <sz val="10"/>
        <rFont val="굴림"/>
        <family val="3"/>
      </rPr>
      <t>이상</t>
    </r>
  </si>
  <si>
    <t>한림읍</t>
  </si>
  <si>
    <t>애월읍</t>
  </si>
  <si>
    <t>구좌읍</t>
  </si>
  <si>
    <t>조천읍</t>
  </si>
  <si>
    <t>한경면</t>
  </si>
  <si>
    <t>추자면</t>
  </si>
  <si>
    <t>우도면</t>
  </si>
  <si>
    <r>
      <t>일도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</si>
  <si>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일도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</si>
  <si>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r>
      <t>이도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</si>
  <si>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이도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</si>
  <si>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r>
      <t>삼도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</si>
  <si>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삼도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</si>
  <si>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r>
      <t>용담</t>
    </r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동</t>
    </r>
  </si>
  <si>
    <r>
      <t>용담</t>
    </r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동</t>
    </r>
  </si>
  <si>
    <t>건입동</t>
  </si>
  <si>
    <t>화북동</t>
  </si>
  <si>
    <t>삼양동</t>
  </si>
  <si>
    <t>봉개동</t>
  </si>
  <si>
    <t>아라동</t>
  </si>
  <si>
    <t>오라동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</si>
  <si>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동</t>
    </r>
  </si>
  <si>
    <t>노형동</t>
  </si>
  <si>
    <t>외도동</t>
  </si>
  <si>
    <t>이호동</t>
  </si>
  <si>
    <t>도두동</t>
  </si>
  <si>
    <t xml:space="preserve">2 0 0 9 </t>
  </si>
  <si>
    <t xml:space="preserve">2 0 0 9 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</si>
  <si>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</si>
  <si>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</si>
  <si>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</si>
  <si>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</si>
  <si>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</si>
  <si>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</si>
  <si>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</si>
  <si>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</si>
  <si>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</si>
  <si>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</si>
  <si>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</si>
  <si>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</si>
  <si>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</si>
  <si>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</si>
  <si>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</si>
  <si>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</si>
  <si>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</si>
  <si>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</si>
  <si>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</si>
  <si>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</si>
  <si>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</si>
  <si>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</si>
  <si>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</si>
  <si>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</si>
  <si>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</si>
  <si>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</si>
  <si>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</si>
  <si>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</si>
  <si>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</si>
  <si>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</si>
  <si>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</si>
  <si>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</si>
  <si>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</si>
  <si>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</si>
  <si>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</si>
  <si>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</si>
  <si>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</si>
  <si>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</si>
  <si>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</si>
  <si>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</si>
  <si>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</si>
  <si>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</si>
  <si>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</si>
  <si>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</si>
  <si>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</si>
  <si>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</si>
  <si>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</si>
  <si>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</si>
  <si>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</si>
  <si>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</si>
  <si>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</si>
  <si>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</si>
  <si>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r>
      <t xml:space="preserve">3.0ha </t>
    </r>
    <r>
      <rPr>
        <sz val="10"/>
        <rFont val="굴림"/>
        <family val="3"/>
      </rPr>
      <t>이상</t>
    </r>
  </si>
  <si>
    <r>
      <t xml:space="preserve">5.0ha </t>
    </r>
    <r>
      <rPr>
        <sz val="10"/>
        <rFont val="굴림"/>
        <family val="3"/>
      </rPr>
      <t>이상</t>
    </r>
  </si>
  <si>
    <r>
      <t xml:space="preserve">10.0ha </t>
    </r>
    <r>
      <rPr>
        <sz val="10"/>
        <rFont val="굴림"/>
        <family val="3"/>
      </rPr>
      <t>이상</t>
    </r>
  </si>
  <si>
    <t>Farm
households</t>
  </si>
  <si>
    <t>without
cultivated land</t>
  </si>
  <si>
    <t>Less than</t>
  </si>
  <si>
    <r>
      <t xml:space="preserve">~0.5ha </t>
    </r>
    <r>
      <rPr>
        <sz val="10"/>
        <rFont val="굴림"/>
        <family val="3"/>
      </rPr>
      <t>미만</t>
    </r>
  </si>
  <si>
    <r>
      <t>~1.0ha</t>
    </r>
    <r>
      <rPr>
        <sz val="10"/>
        <rFont val="굴림"/>
        <family val="3"/>
      </rPr>
      <t>미만</t>
    </r>
  </si>
  <si>
    <r>
      <t xml:space="preserve">~1.5ha </t>
    </r>
    <r>
      <rPr>
        <sz val="10"/>
        <rFont val="굴림"/>
        <family val="3"/>
      </rPr>
      <t>미만</t>
    </r>
  </si>
  <si>
    <r>
      <t xml:space="preserve">~2.0ha </t>
    </r>
    <r>
      <rPr>
        <sz val="10"/>
        <rFont val="굴림"/>
        <family val="3"/>
      </rPr>
      <t>미만</t>
    </r>
  </si>
  <si>
    <r>
      <t xml:space="preserve">~3.0ha </t>
    </r>
    <r>
      <rPr>
        <sz val="10"/>
        <rFont val="굴림"/>
        <family val="3"/>
      </rPr>
      <t>미만</t>
    </r>
  </si>
  <si>
    <r>
      <t xml:space="preserve">~5.0ha </t>
    </r>
    <r>
      <rPr>
        <sz val="10"/>
        <rFont val="굴림"/>
        <family val="3"/>
      </rPr>
      <t>미만</t>
    </r>
  </si>
  <si>
    <r>
      <t xml:space="preserve">~10.0ha </t>
    </r>
    <r>
      <rPr>
        <sz val="10"/>
        <rFont val="굴림"/>
        <family val="3"/>
      </rPr>
      <t>미만</t>
    </r>
  </si>
  <si>
    <t>or larger</t>
  </si>
  <si>
    <t>-</t>
  </si>
  <si>
    <t>-</t>
  </si>
  <si>
    <t>2 0 0 5</t>
  </si>
  <si>
    <r>
      <t xml:space="preserve">5. </t>
    </r>
    <r>
      <rPr>
        <b/>
        <sz val="18"/>
        <rFont val="돋움"/>
        <family val="3"/>
      </rPr>
      <t>농업진흥지역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    Land Designated for Agricultural Promotion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</si>
  <si>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</si>
  <si>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</si>
  <si>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…</t>
  </si>
  <si>
    <t>…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</si>
  <si>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</si>
  <si>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</si>
  <si>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ha, person,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</si>
  <si>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</si>
  <si>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</si>
  <si>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</si>
  <si>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Benefitted area</t>
  </si>
  <si>
    <t>Beneficiaries</t>
  </si>
  <si>
    <t>Budget</t>
  </si>
  <si>
    <t>Source : Korea  Rural Community &amp; Agriculture Corporation</t>
  </si>
  <si>
    <r>
      <t xml:space="preserve">7. </t>
    </r>
    <r>
      <rPr>
        <b/>
        <sz val="18"/>
        <rFont val="돋움"/>
        <family val="3"/>
      </rPr>
      <t>식량작물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정곡</t>
    </r>
    <r>
      <rPr>
        <b/>
        <sz val="18"/>
        <rFont val="Arial"/>
        <family val="2"/>
      </rPr>
      <t>)            Production  of  Food  Grain(polished)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</si>
  <si>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</si>
  <si>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</si>
  <si>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</si>
  <si>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곡</t>
    </r>
  </si>
  <si>
    <r>
      <t>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</si>
  <si>
    <r>
      <t>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곡</t>
    </r>
  </si>
  <si>
    <r>
      <t>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</si>
  <si>
    <r>
      <t>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</si>
  <si>
    <t>Total</t>
  </si>
  <si>
    <t>Rice</t>
  </si>
  <si>
    <t>Wheat &amp; Barley</t>
  </si>
  <si>
    <t>Miscellaneous grains</t>
  </si>
  <si>
    <t>Beans</t>
  </si>
  <si>
    <t>Potatoes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</si>
  <si>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</si>
  <si>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</si>
  <si>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</si>
  <si>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</si>
  <si>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 xml:space="preserve">2 0 0 9 </t>
  </si>
  <si>
    <r>
      <t>주</t>
    </r>
    <r>
      <rPr>
        <sz val="10"/>
        <rFont val="Arial"/>
        <family val="2"/>
      </rPr>
      <t>) 2007~2008</t>
    </r>
    <r>
      <rPr>
        <sz val="10"/>
        <rFont val="돋움"/>
        <family val="3"/>
      </rPr>
      <t>년은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전체수침임</t>
    </r>
  </si>
  <si>
    <t>2 0 0 9</t>
  </si>
  <si>
    <t xml:space="preserve"> 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</si>
  <si>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황산가리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</si>
  <si>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2 0 0 9</t>
  </si>
  <si>
    <t>2 0 0 9</t>
  </si>
  <si>
    <t>2 0 0 9</t>
  </si>
  <si>
    <r>
      <t xml:space="preserve">31.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        </t>
    </r>
    <r>
      <rPr>
        <b/>
        <sz val="18"/>
        <rFont val="굴림"/>
        <family val="3"/>
      </rPr>
      <t>림</t>
    </r>
    <r>
      <rPr>
        <b/>
        <sz val="18"/>
        <rFont val="Arial"/>
        <family val="2"/>
      </rPr>
      <t xml:space="preserve">               Reforestation by Project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</si>
  <si>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천본</t>
    </r>
    <r>
      <rPr>
        <sz val="10"/>
        <rFont val="Arial"/>
        <family val="2"/>
      </rPr>
      <t>)</t>
    </r>
  </si>
  <si>
    <t>(Unit : ha, thousand seedlings)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</si>
  <si>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</si>
  <si>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경제수조림</t>
  </si>
  <si>
    <t>큰나무조림</t>
  </si>
  <si>
    <t>유휴토지조림</t>
  </si>
  <si>
    <t>산불피해복구조림</t>
  </si>
  <si>
    <t>금강소나무후계숲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</si>
  <si>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</si>
  <si>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연    별</t>
  </si>
  <si>
    <t>Total</t>
  </si>
  <si>
    <t>Commercial tree pecies</t>
  </si>
  <si>
    <t>Semi-mature tree</t>
  </si>
  <si>
    <t>Fallow land
reforestation</t>
  </si>
  <si>
    <t xml:space="preserve">Forest fire
reforestation
</t>
  </si>
  <si>
    <t>Geumgang pine tree</t>
  </si>
  <si>
    <t>Others</t>
  </si>
  <si>
    <t>시    별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</si>
  <si>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</si>
  <si>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t>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</si>
  <si>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</si>
  <si>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Area</t>
  </si>
  <si>
    <t>Seedlings</t>
  </si>
  <si>
    <t>2 0 0 9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</si>
  <si>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</si>
  <si>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</si>
  <si>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녹지환경과</t>
    </r>
  </si>
  <si>
    <t xml:space="preserve">         Source : Environment &amp; Park Division</t>
  </si>
  <si>
    <t xml:space="preserve"> </t>
  </si>
  <si>
    <t>…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</si>
  <si>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</si>
  <si>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>(Unit : ha, M/T)</t>
  </si>
  <si>
    <t>Production</t>
  </si>
  <si>
    <t>Area</t>
  </si>
  <si>
    <r>
      <t xml:space="preserve">7-1.  </t>
    </r>
    <r>
      <rPr>
        <b/>
        <sz val="18"/>
        <rFont val="돋움"/>
        <family val="3"/>
      </rPr>
      <t>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Rice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</si>
  <si>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</si>
  <si>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벼</t>
    </r>
  </si>
  <si>
    <r>
      <t>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벼</t>
    </r>
  </si>
  <si>
    <t>Paddy rice</t>
  </si>
  <si>
    <t>Upland Rice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</si>
  <si>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</si>
  <si>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</si>
  <si>
    <t>Production</t>
  </si>
  <si>
    <t>Area</t>
  </si>
  <si>
    <t>kg/10a</t>
  </si>
  <si>
    <r>
      <t xml:space="preserve">7-2.  </t>
    </r>
    <r>
      <rPr>
        <b/>
        <sz val="18"/>
        <rFont val="돋움"/>
        <family val="3"/>
      </rPr>
      <t>맥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류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Wheat and Barley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</si>
  <si>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</si>
  <si>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r>
      <t>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</si>
  <si>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</si>
  <si>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t>밀</t>
  </si>
  <si>
    <t>2 0 0 8</t>
  </si>
  <si>
    <t>…..</t>
  </si>
  <si>
    <t>2 0 0 9</t>
  </si>
  <si>
    <t>2 0 0 9</t>
  </si>
  <si>
    <t xml:space="preserve">2 0 0 8 </t>
  </si>
  <si>
    <t>2 0 0 9</t>
  </si>
  <si>
    <r>
      <t>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밀</t>
    </r>
  </si>
  <si>
    <r>
      <t>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</si>
  <si>
    <t>Uphulled barley</t>
  </si>
  <si>
    <t>Naked barley</t>
  </si>
  <si>
    <t>Wheat</t>
  </si>
  <si>
    <t>Rye</t>
  </si>
  <si>
    <t>Beer Barley</t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</si>
  <si>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</si>
  <si>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7-3.  </t>
    </r>
    <r>
      <rPr>
        <b/>
        <sz val="18"/>
        <rFont val="돋움"/>
        <family val="3"/>
      </rPr>
      <t>잡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      Miscellaneous Grains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</si>
  <si>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</si>
  <si>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 xml:space="preserve">  2004(Jejusi)</t>
  </si>
  <si>
    <t xml:space="preserve">  2004(Bukjeju)</t>
  </si>
  <si>
    <t xml:space="preserve">  2004(Bukjeju)</t>
  </si>
  <si>
    <t xml:space="preserve">  2004(Jejusi)</t>
  </si>
  <si>
    <t xml:space="preserve">  2004(Bukjeju)</t>
  </si>
  <si>
    <t>2 0 0 5</t>
  </si>
  <si>
    <t xml:space="preserve"> 2004(Jejusi)</t>
  </si>
  <si>
    <t xml:space="preserve">  2004(Bukjeju)</t>
  </si>
  <si>
    <t>2 0 0 5</t>
  </si>
  <si>
    <t>Sub</t>
  </si>
  <si>
    <t>1st</t>
  </si>
  <si>
    <t>2nd</t>
  </si>
  <si>
    <t>Off-</t>
  </si>
  <si>
    <t>Total</t>
  </si>
  <si>
    <t>grade</t>
  </si>
  <si>
    <t>-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</si>
  <si>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반올림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합계수치가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</si>
  <si>
    <t>(단위 : 1000kg)</t>
  </si>
  <si>
    <t>(Unit : ha, M/T)</t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</si>
  <si>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</si>
  <si>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t>조</t>
  </si>
  <si>
    <r>
      <t>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</si>
  <si>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</si>
  <si>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메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</si>
  <si>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</si>
  <si>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Millet</t>
  </si>
  <si>
    <t>Sorghum</t>
  </si>
  <si>
    <t>Corn</t>
  </si>
  <si>
    <t>Buck  wheat</t>
  </si>
  <si>
    <t>Others</t>
  </si>
  <si>
    <t>-</t>
  </si>
  <si>
    <t>-</t>
  </si>
  <si>
    <t>-</t>
  </si>
  <si>
    <r>
      <t xml:space="preserve">7-4.  </t>
    </r>
    <r>
      <rPr>
        <b/>
        <sz val="18"/>
        <rFont val="돋움"/>
        <family val="3"/>
      </rPr>
      <t>두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          Beans </t>
    </r>
  </si>
  <si>
    <t>콩</t>
  </si>
  <si>
    <t>팥</t>
  </si>
  <si>
    <r>
      <t>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두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</si>
  <si>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</si>
  <si>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Soy  bean</t>
  </si>
  <si>
    <t>Red  bean</t>
  </si>
  <si>
    <t>`</t>
  </si>
  <si>
    <t>(Unit : ha, 1000 won)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</si>
  <si>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</si>
  <si>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</si>
  <si>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</si>
  <si>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제주영업본부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</si>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</sst>
</file>

<file path=xl/styles.xml><?xml version="1.0" encoding="utf-8"?>
<styleSheet xmlns="http://schemas.openxmlformats.org/spreadsheetml/2006/main">
  <numFmts count="5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\ \ ;"/>
    <numFmt numFmtId="177" formatCode="#,##0;&quot;△&quot;#,##0;\-;"/>
    <numFmt numFmtId="178" formatCode="#,##0;[Red]#,##0"/>
    <numFmt numFmtId="179" formatCode="#,##0_ "/>
    <numFmt numFmtId="180" formatCode="#,##0;;\-\ "/>
    <numFmt numFmtId="181" formatCode="0.00_);[Red]\(0.00\)"/>
    <numFmt numFmtId="182" formatCode="#,##0;;\-"/>
    <numFmt numFmtId="183" formatCode="0.00_ "/>
    <numFmt numFmtId="184" formatCode="#,##0.0;;\-;"/>
    <numFmt numFmtId="185" formatCode="#,##0.0"/>
    <numFmt numFmtId="186" formatCode="0.0"/>
    <numFmt numFmtId="187" formatCode="#,##0_);[Red]\(#,##0\)"/>
    <numFmt numFmtId="188" formatCode="#,##0;;\ \ \ \ \ \ \-\ \ ;"/>
    <numFmt numFmtId="189" formatCode="#,##0.0_ "/>
    <numFmt numFmtId="190" formatCode="0.0_);[Red]\(0.0\)"/>
    <numFmt numFmtId="191" formatCode="#,##0.0_);[Red]\(#,##0.0\)"/>
    <numFmt numFmtId="192" formatCode="#,##0;;\-;"/>
    <numFmt numFmtId="193" formatCode="#,##0_);\(#,##0\)"/>
    <numFmt numFmtId="194" formatCode="0.E+00"/>
    <numFmt numFmtId="195" formatCode="0_);\(0\)"/>
    <numFmt numFmtId="196" formatCode="0_ "/>
    <numFmt numFmtId="197" formatCode="0.0_ "/>
    <numFmt numFmtId="198" formatCode="_-* #,##0.0_-;\-* #,##0.0_-;_-* &quot;-&quot;_-;_-@_-"/>
    <numFmt numFmtId="199" formatCode="#,##0.0_);\(#,##0.0\)"/>
    <numFmt numFmtId="200" formatCode="#,##0,;;\-\ \ ;"/>
    <numFmt numFmtId="201" formatCode="\-"/>
    <numFmt numFmtId="202" formatCode="\(#,##0\);;\-;"/>
    <numFmt numFmtId="203" formatCode="#,##0.00;;\-\ \ ;"/>
    <numFmt numFmtId="204" formatCode="#,##0.00;[Red]#,##0.00"/>
    <numFmt numFmtId="205" formatCode="#,##0.00_ "/>
    <numFmt numFmtId="206" formatCode="#,##0.00;;\-;"/>
    <numFmt numFmtId="207" formatCode="0_);[Red]\(0\)"/>
    <numFmt numFmtId="208" formatCode="\(0\)"/>
    <numFmt numFmtId="209" formatCode="\(#\)"/>
    <numFmt numFmtId="210" formatCode="&quot;(&quot;#,##0&quot;)&quot;"/>
    <numFmt numFmtId="211" formatCode="#,##0.0;;\-\ \ ;"/>
    <numFmt numFmtId="212" formatCode="[$-412]yyyy&quot;년&quot;\ m&quot;월&quot;\ d&quot;일&quot;\ dddd"/>
    <numFmt numFmtId="213" formatCode="[$-412]AM/PM\ h:mm:ss"/>
    <numFmt numFmtId="214" formatCode="0;[Red]0"/>
    <numFmt numFmtId="215" formatCode="#,##0.0;[Red]#,##0.0"/>
    <numFmt numFmtId="216" formatCode="_-* #,##0.0_-;\-* #,##0.0_-;_-* &quot;-&quot;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1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8"/>
      <name val="돋움"/>
      <family val="3"/>
    </font>
    <font>
      <sz val="11"/>
      <name val="돋움"/>
      <family val="3"/>
    </font>
    <font>
      <sz val="10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10"/>
      <color indexed="8"/>
      <name val="돋움"/>
      <family val="3"/>
    </font>
    <font>
      <sz val="22"/>
      <name val="Arial"/>
      <family val="2"/>
    </font>
    <font>
      <b/>
      <sz val="11"/>
      <name val="돋움"/>
      <family val="3"/>
    </font>
    <font>
      <sz val="8"/>
      <name val="Arial Narrow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돋움"/>
      <family val="3"/>
    </font>
    <font>
      <sz val="9"/>
      <color indexed="8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11"/>
      <name val="굴림"/>
      <family val="3"/>
    </font>
    <font>
      <sz val="28"/>
      <name val="굴림"/>
      <family val="3"/>
    </font>
    <font>
      <sz val="11"/>
      <color indexed="12"/>
      <name val="돋움"/>
      <family val="3"/>
    </font>
    <font>
      <b/>
      <sz val="10"/>
      <color indexed="10"/>
      <name val="굴림"/>
      <family val="3"/>
    </font>
    <font>
      <sz val="9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name val="돋움"/>
      <family val="3"/>
    </font>
    <font>
      <sz val="11"/>
      <color indexed="10"/>
      <name val="돋움"/>
      <family val="3"/>
    </font>
    <font>
      <sz val="10"/>
      <color indexed="8"/>
      <name val="HY중고딕"/>
      <family val="1"/>
    </font>
    <font>
      <sz val="10"/>
      <color indexed="8"/>
      <name val="굴림체"/>
      <family val="3"/>
    </font>
    <font>
      <b/>
      <sz val="18"/>
      <color indexed="8"/>
      <name val="HY중고딕"/>
      <family val="1"/>
    </font>
    <font>
      <b/>
      <sz val="11"/>
      <color indexed="10"/>
      <name val="Arial"/>
      <family val="2"/>
    </font>
    <font>
      <b/>
      <sz val="10"/>
      <color indexed="10"/>
      <name val="굴림체"/>
      <family val="3"/>
    </font>
    <font>
      <b/>
      <sz val="12"/>
      <color indexed="10"/>
      <name val="HY중고딕"/>
      <family val="1"/>
    </font>
    <font>
      <sz val="11"/>
      <color indexed="8"/>
      <name val="돋움"/>
      <family val="3"/>
    </font>
    <font>
      <sz val="18"/>
      <color indexed="8"/>
      <name val="HY중고딕"/>
      <family val="1"/>
    </font>
    <font>
      <b/>
      <sz val="10"/>
      <name val="돋움"/>
      <family val="3"/>
    </font>
    <font>
      <b/>
      <sz val="5"/>
      <name val="Arial"/>
      <family val="2"/>
    </font>
    <font>
      <sz val="9"/>
      <name val="바탕체"/>
      <family val="1"/>
    </font>
    <font>
      <b/>
      <sz val="16"/>
      <name val="Arial"/>
      <family val="2"/>
    </font>
    <font>
      <sz val="9"/>
      <name val="굴림"/>
      <family val="3"/>
    </font>
    <font>
      <b/>
      <sz val="9"/>
      <name val="굴림"/>
      <family val="3"/>
    </font>
    <font>
      <b/>
      <sz val="16"/>
      <color indexed="8"/>
      <name val="HY중고딕"/>
      <family val="1"/>
    </font>
    <font>
      <b/>
      <sz val="16"/>
      <color indexed="8"/>
      <name val="Arial"/>
      <family val="2"/>
    </font>
    <font>
      <sz val="10"/>
      <color indexed="10"/>
      <name val="굴림"/>
      <family val="3"/>
    </font>
    <font>
      <b/>
      <sz val="10"/>
      <name val="굴림체"/>
      <family val="3"/>
    </font>
    <font>
      <sz val="10"/>
      <name val="굴림체"/>
      <family val="3"/>
    </font>
    <font>
      <sz val="12"/>
      <name val="굴림"/>
      <family val="3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굴림체"/>
      <family val="3"/>
    </font>
    <font>
      <sz val="12"/>
      <name val="돋움"/>
      <family val="3"/>
    </font>
    <font>
      <sz val="11"/>
      <color indexed="8"/>
      <name val="한컴돋움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</cellStyleXfs>
  <cellXfs count="1737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179" fontId="8" fillId="0" borderId="0" xfId="1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0" xfId="32" applyFont="1" applyBorder="1" applyAlignment="1">
      <alignment vertical="center"/>
      <protection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5" fillId="2" borderId="4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shrinkToFit="1"/>
    </xf>
    <xf numFmtId="179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1" fontId="8" fillId="0" borderId="0" xfId="17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34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41" fontId="6" fillId="0" borderId="0" xfId="17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8" fillId="0" borderId="0" xfId="17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left" vertical="center"/>
    </xf>
    <xf numFmtId="0" fontId="0" fillId="2" borderId="1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right"/>
    </xf>
    <xf numFmtId="0" fontId="0" fillId="0" borderId="0" xfId="0" applyFont="1" applyBorder="1" applyAlignment="1">
      <alignment horizontal="right" vertical="center"/>
    </xf>
    <xf numFmtId="193" fontId="8" fillId="0" borderId="0" xfId="17" applyNumberFormat="1" applyFont="1" applyBorder="1" applyAlignment="1">
      <alignment horizontal="center" vertical="center"/>
    </xf>
    <xf numFmtId="191" fontId="0" fillId="0" borderId="0" xfId="39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19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shrinkToFit="1"/>
    </xf>
    <xf numFmtId="187" fontId="8" fillId="0" borderId="9" xfId="17" applyNumberFormat="1" applyFont="1" applyBorder="1" applyAlignment="1">
      <alignment horizontal="center" vertical="center"/>
    </xf>
    <xf numFmtId="187" fontId="8" fillId="0" borderId="0" xfId="17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/>
    </xf>
    <xf numFmtId="0" fontId="0" fillId="0" borderId="7" xfId="37" applyFont="1" applyBorder="1" applyAlignment="1">
      <alignment horizontal="center" vertical="center" shrinkToFit="1"/>
      <protection/>
    </xf>
    <xf numFmtId="187" fontId="0" fillId="0" borderId="0" xfId="27" applyNumberFormat="1" applyFont="1" applyBorder="1" applyAlignment="1" quotePrefix="1">
      <alignment horizontal="center" vertical="center"/>
    </xf>
    <xf numFmtId="187" fontId="0" fillId="0" borderId="0" xfId="37" applyNumberFormat="1" applyFont="1" applyBorder="1" applyAlignment="1" quotePrefix="1">
      <alignment horizontal="center" vertical="center"/>
      <protection/>
    </xf>
    <xf numFmtId="0" fontId="0" fillId="0" borderId="0" xfId="37" applyFont="1" applyBorder="1" applyAlignment="1">
      <alignment vertical="center"/>
      <protection/>
    </xf>
    <xf numFmtId="0" fontId="0" fillId="0" borderId="0" xfId="37" applyFont="1" applyAlignment="1">
      <alignment vertical="center"/>
      <protection/>
    </xf>
    <xf numFmtId="194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" fontId="0" fillId="0" borderId="0" xfId="36" applyNumberFormat="1" applyFont="1" applyBorder="1" applyAlignment="1">
      <alignment vertical="center"/>
      <protection/>
    </xf>
    <xf numFmtId="0" fontId="8" fillId="0" borderId="7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193" fontId="8" fillId="0" borderId="9" xfId="17" applyNumberFormat="1" applyFont="1" applyBorder="1" applyAlignment="1">
      <alignment horizontal="center" vertical="center"/>
    </xf>
    <xf numFmtId="1" fontId="8" fillId="0" borderId="0" xfId="4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center" vertical="center"/>
    </xf>
    <xf numFmtId="1" fontId="0" fillId="0" borderId="0" xfId="35" applyNumberFormat="1" applyFont="1" applyBorder="1" applyAlignment="1">
      <alignment vertical="center"/>
      <protection/>
    </xf>
    <xf numFmtId="0" fontId="0" fillId="0" borderId="5" xfId="0" applyFont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1" fontId="0" fillId="0" borderId="0" xfId="38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7" xfId="37" applyFont="1" applyBorder="1" applyAlignment="1">
      <alignment horizontal="left" vertical="center" shrinkToFit="1"/>
      <protection/>
    </xf>
    <xf numFmtId="0" fontId="8" fillId="0" borderId="7" xfId="0" applyNumberFormat="1" applyFont="1" applyBorder="1" applyAlignment="1">
      <alignment horizontal="left" vertical="center" shrinkToFit="1"/>
    </xf>
    <xf numFmtId="41" fontId="7" fillId="0" borderId="0" xfId="17" applyFont="1" applyBorder="1" applyAlignment="1">
      <alignment vertical="center"/>
    </xf>
    <xf numFmtId="0" fontId="8" fillId="0" borderId="7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93" fontId="6" fillId="0" borderId="0" xfId="17" applyNumberFormat="1" applyFont="1" applyBorder="1" applyAlignment="1">
      <alignment horizontal="center" vertical="center"/>
    </xf>
    <xf numFmtId="193" fontId="20" fillId="0" borderId="0" xfId="17" applyNumberFormat="1" applyFont="1" applyBorder="1" applyAlignment="1">
      <alignment horizontal="center" vertical="center"/>
    </xf>
    <xf numFmtId="41" fontId="20" fillId="0" borderId="0" xfId="17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 shrinkToFit="1"/>
    </xf>
    <xf numFmtId="41" fontId="8" fillId="0" borderId="0" xfId="17" applyFont="1" applyBorder="1" applyAlignment="1">
      <alignment vertical="center" shrinkToFit="1"/>
    </xf>
    <xf numFmtId="41" fontId="7" fillId="0" borderId="0" xfId="17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41" applyFont="1" applyBorder="1" applyAlignment="1">
      <alignment vertical="center"/>
      <protection/>
    </xf>
    <xf numFmtId="41" fontId="6" fillId="0" borderId="0" xfId="17" applyFont="1" applyBorder="1" applyAlignment="1">
      <alignment vertical="center"/>
    </xf>
    <xf numFmtId="195" fontId="8" fillId="0" borderId="9" xfId="17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0" fontId="0" fillId="2" borderId="0" xfId="0" applyFont="1" applyFill="1" applyAlignment="1">
      <alignment horizontal="right"/>
    </xf>
    <xf numFmtId="0" fontId="12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7" xfId="37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2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3" fontId="0" fillId="0" borderId="0" xfId="33" applyNumberFormat="1" applyFont="1" applyBorder="1" applyAlignment="1">
      <alignment horizontal="center" vertical="center"/>
      <protection/>
    </xf>
    <xf numFmtId="3" fontId="0" fillId="0" borderId="0" xfId="33" applyNumberFormat="1" applyFont="1" applyAlignment="1">
      <alignment horizontal="center" vertical="center"/>
      <protection/>
    </xf>
    <xf numFmtId="0" fontId="0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179" fontId="4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right"/>
    </xf>
    <xf numFmtId="0" fontId="3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 quotePrefix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5" fillId="2" borderId="5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0" borderId="7" xfId="0" applyNumberFormat="1" applyFont="1" applyBorder="1" applyAlignment="1">
      <alignment horizontal="left" vertical="center" indent="1" shrinkToFit="1"/>
    </xf>
    <xf numFmtId="0" fontId="0" fillId="0" borderId="7" xfId="37" applyFont="1" applyBorder="1" applyAlignment="1">
      <alignment horizontal="left" vertical="center" indent="1" shrinkToFit="1"/>
      <protection/>
    </xf>
    <xf numFmtId="0" fontId="12" fillId="0" borderId="5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3" fontId="0" fillId="0" borderId="0" xfId="33" applyNumberFormat="1" applyFont="1" applyBorder="1" applyAlignment="1">
      <alignment horizontal="right" vertical="center"/>
      <protection/>
    </xf>
    <xf numFmtId="182" fontId="8" fillId="0" borderId="9" xfId="17" applyNumberFormat="1" applyFont="1" applyBorder="1" applyAlignment="1">
      <alignment horizontal="center" vertical="center"/>
    </xf>
    <xf numFmtId="187" fontId="8" fillId="0" borderId="0" xfId="33" applyNumberFormat="1" applyFont="1" applyBorder="1" applyAlignment="1">
      <alignment horizontal="center" vertical="center"/>
      <protection/>
    </xf>
    <xf numFmtId="3" fontId="8" fillId="0" borderId="0" xfId="33" applyNumberFormat="1" applyFont="1" applyBorder="1" applyAlignment="1">
      <alignment horizontal="right" vertical="center"/>
      <protection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right" vertical="center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3" xfId="0" applyFont="1" applyFill="1" applyBorder="1" applyAlignment="1" quotePrefix="1">
      <alignment horizontal="center" vertical="center" wrapText="1" shrinkToFit="1"/>
    </xf>
    <xf numFmtId="0" fontId="32" fillId="0" borderId="0" xfId="0" applyFont="1" applyAlignment="1">
      <alignment vertical="center"/>
    </xf>
    <xf numFmtId="0" fontId="0" fillId="0" borderId="0" xfId="0" applyAlignment="1">
      <alignment shrinkToFit="1"/>
    </xf>
    <xf numFmtId="0" fontId="5" fillId="0" borderId="4" xfId="0" applyFont="1" applyBorder="1" applyAlignment="1" quotePrefix="1">
      <alignment horizontal="center" vertical="center" shrinkToFit="1"/>
    </xf>
    <xf numFmtId="0" fontId="5" fillId="0" borderId="4" xfId="0" applyFont="1" applyBorder="1" applyAlignment="1" quotePrefix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3" fontId="0" fillId="0" borderId="0" xfId="0" applyNumberFormat="1" applyFont="1" applyBorder="1" applyAlignment="1">
      <alignment horizontal="centerContinuous" vertical="center"/>
    </xf>
    <xf numFmtId="0" fontId="0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 wrapText="1" shrinkToFit="1"/>
    </xf>
    <xf numFmtId="0" fontId="11" fillId="0" borderId="0" xfId="0" applyFont="1" applyAlignment="1">
      <alignment shrinkToFit="1"/>
    </xf>
    <xf numFmtId="3" fontId="0" fillId="0" borderId="1" xfId="33" applyNumberFormat="1" applyFont="1" applyBorder="1" applyAlignment="1">
      <alignment horizontal="center" vertical="center"/>
      <protection/>
    </xf>
    <xf numFmtId="0" fontId="0" fillId="0" borderId="1" xfId="0" applyFont="1" applyBorder="1" applyAlignment="1" quotePrefix="1">
      <alignment horizontal="center" vertical="center"/>
    </xf>
    <xf numFmtId="3" fontId="0" fillId="0" borderId="0" xfId="33" applyNumberFormat="1" applyFont="1" applyBorder="1" applyAlignment="1">
      <alignment horizontal="right"/>
      <protection/>
    </xf>
    <xf numFmtId="3" fontId="0" fillId="0" borderId="1" xfId="33" applyNumberFormat="1" applyFont="1" applyBorder="1" applyAlignment="1">
      <alignment horizontal="right"/>
      <protection/>
    </xf>
    <xf numFmtId="3" fontId="8" fillId="0" borderId="0" xfId="24" applyNumberFormat="1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 vertical="center"/>
    </xf>
    <xf numFmtId="182" fontId="34" fillId="0" borderId="0" xfId="17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0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192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3" fontId="8" fillId="0" borderId="0" xfId="33" applyNumberFormat="1" applyFont="1" applyBorder="1" applyAlignment="1">
      <alignment horizontal="center" vertical="center"/>
      <protection/>
    </xf>
    <xf numFmtId="3" fontId="8" fillId="0" borderId="0" xfId="33" applyNumberFormat="1" applyFont="1" applyBorder="1" applyAlignment="1">
      <alignment horizontal="right"/>
      <protection/>
    </xf>
    <xf numFmtId="0" fontId="0" fillId="2" borderId="0" xfId="0" applyFont="1" applyFill="1" applyAlignment="1">
      <alignment shrinkToFi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vertical="center" shrinkToFit="1"/>
    </xf>
    <xf numFmtId="192" fontId="11" fillId="0" borderId="0" xfId="0" applyNumberFormat="1" applyFont="1" applyAlignment="1">
      <alignment vertical="center"/>
    </xf>
    <xf numFmtId="192" fontId="4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center" vertical="center" shrinkToFit="1"/>
    </xf>
    <xf numFmtId="192" fontId="8" fillId="0" borderId="7" xfId="0" applyNumberFormat="1" applyFont="1" applyFill="1" applyBorder="1" applyAlignment="1">
      <alignment horizontal="center" vertical="center" shrinkToFit="1"/>
    </xf>
    <xf numFmtId="192" fontId="4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0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 shrinkToFit="1"/>
    </xf>
    <xf numFmtId="0" fontId="0" fillId="0" borderId="13" xfId="0" applyFont="1" applyBorder="1" applyAlignment="1">
      <alignment horizontal="centerContinuous" vertical="center" shrinkToFit="1"/>
    </xf>
    <xf numFmtId="0" fontId="0" fillId="0" borderId="15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7" xfId="37" applyFont="1" applyBorder="1" applyAlignment="1">
      <alignment horizontal="left" vertical="center"/>
      <protection/>
    </xf>
    <xf numFmtId="0" fontId="8" fillId="0" borderId="7" xfId="0" applyNumberFormat="1" applyFont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 shrinkToFit="1"/>
    </xf>
    <xf numFmtId="0" fontId="5" fillId="0" borderId="2" xfId="0" applyFont="1" applyBorder="1" applyAlignment="1" quotePrefix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2" borderId="0" xfId="0" applyFont="1" applyFill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79" fontId="0" fillId="0" borderId="7" xfId="0" applyNumberFormat="1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193" fontId="8" fillId="0" borderId="0" xfId="17" applyNumberFormat="1" applyFont="1" applyBorder="1" applyAlignment="1">
      <alignment horizontal="right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3" fontId="0" fillId="0" borderId="0" xfId="38" applyNumberFormat="1" applyFont="1" applyBorder="1" applyAlignment="1" quotePrefix="1">
      <alignment horizontal="right" vertical="center" shrinkToFit="1"/>
      <protection/>
    </xf>
    <xf numFmtId="3" fontId="0" fillId="0" borderId="0" xfId="21" applyNumberFormat="1" applyFont="1" applyBorder="1" applyAlignment="1" quotePrefix="1">
      <alignment horizontal="right" vertical="center" shrinkToFit="1"/>
    </xf>
    <xf numFmtId="199" fontId="8" fillId="0" borderId="9" xfId="17" applyNumberFormat="1" applyFont="1" applyBorder="1" applyAlignment="1">
      <alignment horizontal="right" vertical="center" shrinkToFit="1"/>
    </xf>
    <xf numFmtId="199" fontId="8" fillId="0" borderId="0" xfId="17" applyNumberFormat="1" applyFont="1" applyBorder="1" applyAlignment="1">
      <alignment horizontal="right" vertical="center" shrinkToFit="1"/>
    </xf>
    <xf numFmtId="192" fontId="8" fillId="0" borderId="0" xfId="0" applyNumberFormat="1" applyFont="1" applyBorder="1" applyAlignment="1">
      <alignment horizontal="right" vertical="center" shrinkToFit="1"/>
    </xf>
    <xf numFmtId="185" fontId="0" fillId="0" borderId="0" xfId="38" applyNumberFormat="1" applyFont="1" applyBorder="1" applyAlignment="1" quotePrefix="1">
      <alignment horizontal="right" vertical="center" shrinkToFit="1"/>
      <protection/>
    </xf>
    <xf numFmtId="0" fontId="12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93" fontId="8" fillId="0" borderId="0" xfId="17" applyNumberFormat="1" applyFont="1" applyBorder="1" applyAlignment="1">
      <alignment horizontal="right" vertical="center"/>
    </xf>
    <xf numFmtId="187" fontId="0" fillId="0" borderId="0" xfId="17" applyNumberFormat="1" applyFont="1" applyBorder="1" applyAlignment="1">
      <alignment horizontal="right" vertical="center"/>
    </xf>
    <xf numFmtId="187" fontId="8" fillId="0" borderId="0" xfId="17" applyNumberFormat="1" applyFont="1" applyBorder="1" applyAlignment="1">
      <alignment horizontal="right" vertical="center"/>
    </xf>
    <xf numFmtId="187" fontId="8" fillId="0" borderId="0" xfId="17" applyNumberFormat="1" applyFont="1" applyBorder="1" applyAlignment="1">
      <alignment horizontal="right" vertical="center" indent="1"/>
    </xf>
    <xf numFmtId="187" fontId="8" fillId="0" borderId="0" xfId="17" applyNumberFormat="1" applyFont="1" applyBorder="1" applyAlignment="1">
      <alignment horizontal="right" vertical="center" shrinkToFit="1"/>
    </xf>
    <xf numFmtId="3" fontId="0" fillId="0" borderId="7" xfId="0" applyNumberFormat="1" applyFont="1" applyBorder="1" applyAlignment="1">
      <alignment horizontal="centerContinuous" vertical="center"/>
    </xf>
    <xf numFmtId="3" fontId="0" fillId="0" borderId="7" xfId="24" applyNumberFormat="1" applyFont="1" applyBorder="1" applyAlignment="1">
      <alignment horizontal="centerContinuous" vertical="center"/>
    </xf>
    <xf numFmtId="176" fontId="6" fillId="0" borderId="0" xfId="17" applyNumberFormat="1" applyFont="1" applyBorder="1" applyAlignment="1">
      <alignment horizontal="center" vertical="center"/>
    </xf>
    <xf numFmtId="203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Border="1" applyAlignment="1">
      <alignment horizontal="center" vertical="center" shrinkToFit="1"/>
    </xf>
    <xf numFmtId="49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 shrinkToFi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22" applyFont="1" applyFill="1" applyBorder="1" applyAlignment="1">
      <alignment horizontal="center" vertical="center"/>
    </xf>
    <xf numFmtId="0" fontId="8" fillId="0" borderId="7" xfId="22" applyFont="1" applyFill="1" applyBorder="1" applyAlignment="1">
      <alignment horizontal="center" vertical="center"/>
    </xf>
    <xf numFmtId="177" fontId="8" fillId="0" borderId="0" xfId="1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177" fontId="0" fillId="0" borderId="9" xfId="17" applyNumberFormat="1" applyFont="1" applyFill="1" applyBorder="1" applyAlignment="1">
      <alignment horizontal="center" vertical="center"/>
    </xf>
    <xf numFmtId="49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Alignment="1">
      <alignment horizontal="center" vertical="center"/>
    </xf>
    <xf numFmtId="177" fontId="0" fillId="0" borderId="7" xfId="1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179" fontId="8" fillId="0" borderId="0" xfId="17" applyNumberFormat="1" applyFont="1" applyBorder="1" applyAlignment="1">
      <alignment horizontal="right" vertical="center" indent="1"/>
    </xf>
    <xf numFmtId="0" fontId="6" fillId="0" borderId="8" xfId="0" applyFont="1" applyFill="1" applyBorder="1" applyAlignment="1">
      <alignment horizontal="center" vertical="center"/>
    </xf>
    <xf numFmtId="178" fontId="26" fillId="0" borderId="0" xfId="0" applyNumberFormat="1" applyFont="1" applyFill="1" applyAlignment="1">
      <alignment vertical="center"/>
    </xf>
    <xf numFmtId="187" fontId="0" fillId="0" borderId="9" xfId="17" applyNumberFormat="1" applyFont="1" applyFill="1" applyBorder="1" applyAlignment="1">
      <alignment horizontal="right" vertical="center" indent="1"/>
    </xf>
    <xf numFmtId="187" fontId="0" fillId="0" borderId="7" xfId="0" applyNumberFormat="1" applyFont="1" applyFill="1" applyBorder="1" applyAlignment="1">
      <alignment horizontal="right" vertical="center" indent="1"/>
    </xf>
    <xf numFmtId="187" fontId="0" fillId="0" borderId="0" xfId="0" applyNumberFormat="1" applyFont="1" applyFill="1" applyBorder="1" applyAlignment="1">
      <alignment horizontal="right" vertical="center" indent="1"/>
    </xf>
    <xf numFmtId="187" fontId="0" fillId="0" borderId="0" xfId="17" applyNumberFormat="1" applyFont="1" applyFill="1" applyBorder="1" applyAlignment="1">
      <alignment horizontal="right" vertical="center" inden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indent="2" shrinkToFit="1"/>
    </xf>
    <xf numFmtId="41" fontId="8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8" fillId="0" borderId="0" xfId="17" applyFont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justify" vertical="center" shrinkToFit="1"/>
    </xf>
    <xf numFmtId="41" fontId="0" fillId="0" borderId="0" xfId="17" applyFont="1" applyBorder="1" applyAlignment="1">
      <alignment horizontal="right" vertical="center"/>
    </xf>
    <xf numFmtId="41" fontId="8" fillId="0" borderId="9" xfId="17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left" vertical="center" indent="1"/>
    </xf>
    <xf numFmtId="0" fontId="0" fillId="0" borderId="7" xfId="37" applyFont="1" applyBorder="1" applyAlignment="1">
      <alignment horizontal="left" vertical="center" indent="1"/>
      <protection/>
    </xf>
    <xf numFmtId="194" fontId="0" fillId="0" borderId="0" xfId="0" applyNumberFormat="1" applyFont="1" applyAlignment="1">
      <alignment vertical="center"/>
    </xf>
    <xf numFmtId="194" fontId="0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182" fontId="0" fillId="0" borderId="0" xfId="17" applyNumberFormat="1" applyFont="1" applyBorder="1" applyAlignment="1">
      <alignment horizontal="right" vertical="center"/>
    </xf>
    <xf numFmtId="3" fontId="0" fillId="0" borderId="0" xfId="21" applyNumberFormat="1" applyFont="1" applyBorder="1" applyAlignment="1" quotePrefix="1">
      <alignment horizontal="right" vertical="center"/>
    </xf>
    <xf numFmtId="1" fontId="0" fillId="0" borderId="0" xfId="28" applyNumberFormat="1" applyFont="1" applyBorder="1" applyAlignment="1">
      <alignment horizontal="right" vertical="center"/>
    </xf>
    <xf numFmtId="193" fontId="8" fillId="0" borderId="9" xfId="0" applyNumberFormat="1" applyFont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182" fontId="8" fillId="0" borderId="0" xfId="17" applyNumberFormat="1" applyFont="1" applyBorder="1" applyAlignment="1">
      <alignment horizontal="right" vertical="center"/>
    </xf>
    <xf numFmtId="185" fontId="0" fillId="0" borderId="0" xfId="21" applyNumberFormat="1" applyFont="1" applyBorder="1" applyAlignment="1" quotePrefix="1">
      <alignment horizontal="right" vertical="center"/>
    </xf>
    <xf numFmtId="193" fontId="8" fillId="0" borderId="9" xfId="0" applyNumberFormat="1" applyFont="1" applyBorder="1" applyAlignment="1">
      <alignment horizontal="right" vertical="center" shrinkToFit="1"/>
    </xf>
    <xf numFmtId="193" fontId="8" fillId="0" borderId="0" xfId="0" applyNumberFormat="1" applyFont="1" applyBorder="1" applyAlignment="1">
      <alignment horizontal="right" vertical="center" shrinkToFit="1"/>
    </xf>
    <xf numFmtId="182" fontId="8" fillId="0" borderId="0" xfId="17" applyNumberFormat="1" applyFont="1" applyBorder="1" applyAlignment="1">
      <alignment horizontal="right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8" fillId="0" borderId="7" xfId="0" applyNumberFormat="1" applyFont="1" applyBorder="1" applyAlignment="1">
      <alignment horizontal="distributed" vertical="center"/>
    </xf>
    <xf numFmtId="0" fontId="0" fillId="0" borderId="7" xfId="37" applyFont="1" applyBorder="1" applyAlignment="1">
      <alignment horizontal="distributed" vertical="center"/>
      <protection/>
    </xf>
    <xf numFmtId="0" fontId="0" fillId="0" borderId="9" xfId="0" applyFont="1" applyFill="1" applyBorder="1" applyAlignment="1">
      <alignment vertical="center"/>
    </xf>
    <xf numFmtId="0" fontId="8" fillId="0" borderId="7" xfId="0" applyNumberFormat="1" applyFont="1" applyBorder="1" applyAlignment="1">
      <alignment horizontal="distributed" vertical="center" shrinkToFit="1"/>
    </xf>
    <xf numFmtId="0" fontId="0" fillId="0" borderId="7" xfId="37" applyFont="1" applyBorder="1" applyAlignment="1">
      <alignment horizontal="distributed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179" fontId="0" fillId="0" borderId="23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 quotePrefix="1">
      <alignment horizontal="left" vertical="center" shrinkToFit="1"/>
    </xf>
    <xf numFmtId="179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left" vertical="center" indent="1" shrinkToFit="1"/>
    </xf>
    <xf numFmtId="0" fontId="0" fillId="0" borderId="7" xfId="37" applyFont="1" applyFill="1" applyBorder="1" applyAlignment="1">
      <alignment horizontal="left" vertical="center" indent="1" shrinkToFit="1"/>
      <protection/>
    </xf>
    <xf numFmtId="0" fontId="4" fillId="2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0" fontId="8" fillId="0" borderId="7" xfId="0" applyNumberFormat="1" applyFont="1" applyFill="1" applyBorder="1" applyAlignment="1">
      <alignment horizontal="distributed" vertical="center"/>
    </xf>
    <xf numFmtId="0" fontId="0" fillId="0" borderId="7" xfId="37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/>
    </xf>
    <xf numFmtId="0" fontId="0" fillId="0" borderId="7" xfId="37" applyFont="1" applyFill="1" applyBorder="1" applyAlignment="1">
      <alignment horizontal="distributed" vertical="center" shrinkToFit="1"/>
      <protection/>
    </xf>
    <xf numFmtId="0" fontId="7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93" fontId="8" fillId="0" borderId="9" xfId="0" applyNumberFormat="1" applyFont="1" applyFill="1" applyBorder="1" applyAlignment="1">
      <alignment horizontal="center" vertical="center"/>
    </xf>
    <xf numFmtId="187" fontId="0" fillId="0" borderId="0" xfId="33" applyNumberFormat="1" applyFont="1" applyFill="1" applyBorder="1" applyAlignment="1">
      <alignment horizontal="right" vertical="center"/>
      <protection/>
    </xf>
    <xf numFmtId="187" fontId="8" fillId="0" borderId="0" xfId="17" applyNumberFormat="1" applyFont="1" applyFill="1" applyBorder="1" applyAlignment="1">
      <alignment horizontal="right" vertical="center"/>
    </xf>
    <xf numFmtId="193" fontId="8" fillId="0" borderId="0" xfId="17" applyNumberFormat="1" applyFont="1" applyFill="1" applyBorder="1" applyAlignment="1">
      <alignment horizontal="right" vertical="center"/>
    </xf>
    <xf numFmtId="201" fontId="20" fillId="0" borderId="0" xfId="0" applyNumberFormat="1" applyFont="1" applyFill="1" applyAlignment="1">
      <alignment horizontal="center" vertical="center" shrinkToFit="1"/>
    </xf>
    <xf numFmtId="201" fontId="20" fillId="0" borderId="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 shrinkToFit="1"/>
    </xf>
    <xf numFmtId="192" fontId="6" fillId="0" borderId="8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92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shrinkToFit="1"/>
    </xf>
    <xf numFmtId="0" fontId="8" fillId="0" borderId="7" xfId="0" applyNumberFormat="1" applyFont="1" applyFill="1" applyBorder="1" applyAlignment="1">
      <alignment horizontal="distributed" vertical="center" indent="1" shrinkToFit="1"/>
    </xf>
    <xf numFmtId="0" fontId="0" fillId="0" borderId="7" xfId="37" applyFont="1" applyFill="1" applyBorder="1" applyAlignment="1">
      <alignment horizontal="distributed" vertical="center" indent="1" shrinkToFit="1"/>
      <protection/>
    </xf>
    <xf numFmtId="0" fontId="0" fillId="0" borderId="0" xfId="0" applyFont="1" applyFill="1" applyAlignment="1">
      <alignment vertical="center" shrinkToFit="1"/>
    </xf>
    <xf numFmtId="0" fontId="0" fillId="0" borderId="7" xfId="37" applyFont="1" applyBorder="1" applyAlignment="1">
      <alignment horizontal="distributed" vertical="center" indent="1" shrinkToFit="1"/>
      <protection/>
    </xf>
    <xf numFmtId="0" fontId="8" fillId="0" borderId="7" xfId="0" applyNumberFormat="1" applyFont="1" applyBorder="1" applyAlignment="1">
      <alignment horizontal="distributed" vertical="center" indent="1" shrinkToFit="1"/>
    </xf>
    <xf numFmtId="0" fontId="0" fillId="0" borderId="0" xfId="0" applyFont="1" applyFill="1" applyBorder="1" applyAlignment="1">
      <alignment horizontal="left" vertical="center" indent="1"/>
    </xf>
    <xf numFmtId="179" fontId="0" fillId="0" borderId="9" xfId="0" applyNumberFormat="1" applyFont="1" applyFill="1" applyBorder="1" applyAlignment="1">
      <alignment horizontal="center" vertical="center"/>
    </xf>
    <xf numFmtId="204" fontId="0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7" xfId="0" applyNumberFormat="1" applyFont="1" applyFill="1" applyBorder="1" applyAlignment="1">
      <alignment horizontal="center" vertical="center" shrinkToFit="1"/>
    </xf>
    <xf numFmtId="205" fontId="0" fillId="0" borderId="0" xfId="0" applyNumberFormat="1" applyFont="1" applyBorder="1" applyAlignment="1">
      <alignment horizontal="right" vertical="center" indent="1" shrinkToFit="1"/>
    </xf>
    <xf numFmtId="179" fontId="0" fillId="0" borderId="0" xfId="0" applyNumberFormat="1" applyFont="1" applyBorder="1" applyAlignment="1">
      <alignment horizontal="right" vertical="center" indent="1" shrinkToFit="1"/>
    </xf>
    <xf numFmtId="206" fontId="8" fillId="0" borderId="0" xfId="0" applyNumberFormat="1" applyFont="1" applyFill="1" applyBorder="1" applyAlignment="1">
      <alignment horizontal="right" vertical="center" indent="1" shrinkToFit="1"/>
    </xf>
    <xf numFmtId="207" fontId="8" fillId="0" borderId="0" xfId="0" applyNumberFormat="1" applyFont="1" applyFill="1" applyBorder="1" applyAlignment="1">
      <alignment horizontal="right" vertical="center" indent="1" shrinkToFit="1"/>
    </xf>
    <xf numFmtId="205" fontId="0" fillId="0" borderId="0" xfId="0" applyNumberFormat="1" applyFont="1" applyBorder="1" applyAlignment="1">
      <alignment horizontal="right" vertical="center" shrinkToFit="1"/>
    </xf>
    <xf numFmtId="206" fontId="8" fillId="0" borderId="0" xfId="0" applyNumberFormat="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right" vertical="center"/>
    </xf>
    <xf numFmtId="0" fontId="35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192" fontId="8" fillId="0" borderId="0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Alignment="1">
      <alignment horizontal="right" vertical="center" indent="1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187" fontId="8" fillId="0" borderId="0" xfId="0" applyNumberFormat="1" applyFont="1" applyBorder="1" applyAlignment="1">
      <alignment horizontal="center" vertical="center" shrinkToFit="1"/>
    </xf>
    <xf numFmtId="187" fontId="0" fillId="0" borderId="0" xfId="32" applyNumberFormat="1" applyFont="1" applyBorder="1" applyAlignment="1">
      <alignment horizontal="center" vertical="center"/>
      <protection/>
    </xf>
    <xf numFmtId="187" fontId="0" fillId="0" borderId="0" xfId="0" applyNumberFormat="1" applyFont="1" applyFill="1" applyBorder="1" applyAlignment="1">
      <alignment horizontal="right" vertical="center" indent="2"/>
    </xf>
    <xf numFmtId="179" fontId="0" fillId="0" borderId="0" xfId="17" applyNumberFormat="1" applyFont="1" applyBorder="1" applyAlignment="1">
      <alignment horizontal="right" vertical="center" indent="1"/>
    </xf>
    <xf numFmtId="187" fontId="0" fillId="0" borderId="0" xfId="38" applyNumberFormat="1" applyFont="1" applyBorder="1" applyAlignment="1" quotePrefix="1">
      <alignment horizontal="right" vertical="center" shrinkToFit="1"/>
      <protection/>
    </xf>
    <xf numFmtId="187" fontId="0" fillId="0" borderId="0" xfId="21" applyNumberFormat="1" applyFont="1" applyBorder="1" applyAlignment="1" quotePrefix="1">
      <alignment horizontal="right" vertical="center" shrinkToFit="1"/>
    </xf>
    <xf numFmtId="187" fontId="8" fillId="0" borderId="9" xfId="17" applyNumberFormat="1" applyFont="1" applyBorder="1" applyAlignment="1">
      <alignment horizontal="right" vertical="center" shrinkToFit="1"/>
    </xf>
    <xf numFmtId="187" fontId="0" fillId="0" borderId="0" xfId="21" applyNumberFormat="1" applyFont="1" applyBorder="1" applyAlignment="1" quotePrefix="1">
      <alignment horizontal="right" vertical="center"/>
    </xf>
    <xf numFmtId="41" fontId="8" fillId="0" borderId="0" xfId="17" applyNumberFormat="1" applyFont="1" applyBorder="1" applyAlignment="1">
      <alignment horizontal="center" vertical="center"/>
    </xf>
    <xf numFmtId="189" fontId="8" fillId="0" borderId="0" xfId="17" applyNumberFormat="1" applyFont="1" applyFill="1" applyBorder="1" applyAlignment="1">
      <alignment horizontal="right" vertical="center" shrinkToFit="1"/>
    </xf>
    <xf numFmtId="3" fontId="8" fillId="0" borderId="0" xfId="17" applyNumberFormat="1" applyFont="1" applyFill="1" applyBorder="1" applyAlignment="1">
      <alignment horizontal="right" vertical="center" shrinkToFit="1"/>
    </xf>
    <xf numFmtId="1" fontId="0" fillId="0" borderId="0" xfId="28" applyNumberFormat="1" applyFont="1" applyBorder="1" applyAlignment="1">
      <alignment horizontal="center" vertical="center" shrinkToFit="1"/>
    </xf>
    <xf numFmtId="1" fontId="8" fillId="0" borderId="0" xfId="28" applyNumberFormat="1" applyFont="1" applyFill="1" applyBorder="1" applyAlignment="1">
      <alignment horizontal="center" vertical="center" shrinkToFit="1"/>
    </xf>
    <xf numFmtId="179" fontId="8" fillId="0" borderId="0" xfId="17" applyNumberFormat="1" applyFont="1" applyBorder="1" applyAlignment="1">
      <alignment horizontal="right" vertical="center" indent="1" shrinkToFit="1"/>
    </xf>
    <xf numFmtId="191" fontId="0" fillId="0" borderId="0" xfId="0" applyNumberFormat="1" applyFont="1" applyAlignment="1">
      <alignment horizontal="right" vertical="center" indent="1"/>
    </xf>
    <xf numFmtId="179" fontId="0" fillId="0" borderId="0" xfId="0" applyNumberFormat="1" applyFont="1" applyAlignment="1">
      <alignment horizontal="right" vertical="center" indent="1"/>
    </xf>
    <xf numFmtId="193" fontId="0" fillId="0" borderId="0" xfId="0" applyNumberFormat="1" applyFont="1" applyAlignment="1">
      <alignment horizontal="right" vertical="center" indent="1"/>
    </xf>
    <xf numFmtId="179" fontId="8" fillId="0" borderId="0" xfId="17" applyNumberFormat="1" applyFont="1" applyFill="1" applyBorder="1" applyAlignment="1">
      <alignment horizontal="right" vertical="center" indent="1"/>
    </xf>
    <xf numFmtId="179" fontId="8" fillId="0" borderId="0" xfId="17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Border="1" applyAlignment="1">
      <alignment horizontal="right" vertical="center" shrinkToFit="1"/>
    </xf>
    <xf numFmtId="187" fontId="8" fillId="0" borderId="0" xfId="17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0" fillId="0" borderId="0" xfId="17" applyNumberFormat="1" applyFont="1" applyFill="1" applyBorder="1" applyAlignment="1">
      <alignment horizontal="center" vertical="center"/>
    </xf>
    <xf numFmtId="193" fontId="0" fillId="0" borderId="0" xfId="17" applyNumberFormat="1" applyFont="1" applyBorder="1" applyAlignment="1">
      <alignment horizontal="center" vertical="center"/>
    </xf>
    <xf numFmtId="207" fontId="8" fillId="0" borderId="0" xfId="17" applyNumberFormat="1" applyFont="1" applyBorder="1" applyAlignment="1">
      <alignment horizontal="center" vertical="center"/>
    </xf>
    <xf numFmtId="201" fontId="8" fillId="0" borderId="0" xfId="17" applyNumberFormat="1" applyFont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196" fontId="0" fillId="0" borderId="0" xfId="17" applyNumberFormat="1" applyFont="1" applyBorder="1" applyAlignment="1">
      <alignment horizontal="center" vertical="center"/>
    </xf>
    <xf numFmtId="196" fontId="8" fillId="0" borderId="0" xfId="17" applyNumberFormat="1" applyFont="1" applyBorder="1" applyAlignment="1">
      <alignment horizontal="center" vertical="center"/>
    </xf>
    <xf numFmtId="179" fontId="0" fillId="0" borderId="7" xfId="17" applyNumberFormat="1" applyFont="1" applyBorder="1" applyAlignment="1">
      <alignment horizontal="right" vertical="center" indent="1"/>
    </xf>
    <xf numFmtId="179" fontId="8" fillId="0" borderId="7" xfId="17" applyNumberFormat="1" applyFont="1" applyBorder="1" applyAlignment="1">
      <alignment horizontal="right" vertical="center" indent="1"/>
    </xf>
    <xf numFmtId="179" fontId="8" fillId="0" borderId="9" xfId="17" applyNumberFormat="1" applyFont="1" applyBorder="1" applyAlignment="1">
      <alignment horizontal="right" vertical="center" indent="1"/>
    </xf>
    <xf numFmtId="179" fontId="0" fillId="0" borderId="0" xfId="0" applyNumberFormat="1" applyFont="1" applyBorder="1" applyAlignment="1">
      <alignment horizontal="center" vertical="center" shrinkToFit="1"/>
    </xf>
    <xf numFmtId="179" fontId="0" fillId="0" borderId="7" xfId="0" applyNumberFormat="1" applyFont="1" applyBorder="1" applyAlignment="1">
      <alignment horizontal="center" vertical="center" shrinkToFit="1"/>
    </xf>
    <xf numFmtId="201" fontId="0" fillId="0" borderId="7" xfId="0" applyNumberFormat="1" applyFont="1" applyBorder="1" applyAlignment="1">
      <alignment horizontal="center" vertical="center" shrinkToFit="1"/>
    </xf>
    <xf numFmtId="207" fontId="8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 vertical="center" indent="1"/>
    </xf>
    <xf numFmtId="187" fontId="8" fillId="0" borderId="2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Alignment="1">
      <alignment horizontal="center" vertical="center" shrinkToFit="1"/>
    </xf>
    <xf numFmtId="187" fontId="8" fillId="0" borderId="1" xfId="0" applyNumberFormat="1" applyFont="1" applyFill="1" applyBorder="1" applyAlignment="1">
      <alignment horizontal="right" vertical="center" indent="1" shrinkToFit="1"/>
    </xf>
    <xf numFmtId="187" fontId="8" fillId="0" borderId="1" xfId="0" applyNumberFormat="1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177" fontId="8" fillId="0" borderId="9" xfId="17" applyNumberFormat="1" applyFont="1" applyFill="1" applyBorder="1" applyAlignment="1">
      <alignment horizontal="center" vertical="center"/>
    </xf>
    <xf numFmtId="49" fontId="8" fillId="0" borderId="0" xfId="17" applyNumberFormat="1" applyFont="1" applyFill="1" applyBorder="1" applyAlignment="1">
      <alignment horizontal="center" vertical="center"/>
    </xf>
    <xf numFmtId="177" fontId="8" fillId="0" borderId="7" xfId="17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horizontal="right" vertical="center" indent="1"/>
    </xf>
    <xf numFmtId="187" fontId="8" fillId="0" borderId="0" xfId="0" applyNumberFormat="1" applyFont="1" applyFill="1" applyBorder="1" applyAlignment="1">
      <alignment horizontal="right" vertical="center" indent="2"/>
    </xf>
    <xf numFmtId="187" fontId="8" fillId="0" borderId="0" xfId="0" applyNumberFormat="1" applyFont="1" applyFill="1" applyBorder="1" applyAlignment="1">
      <alignment horizontal="right" vertical="center" indent="1"/>
    </xf>
    <xf numFmtId="49" fontId="8" fillId="0" borderId="7" xfId="0" applyNumberFormat="1" applyFont="1" applyFill="1" applyBorder="1" applyAlignment="1">
      <alignment horizontal="center" vertical="center" shrinkToFit="1"/>
    </xf>
    <xf numFmtId="41" fontId="8" fillId="0" borderId="7" xfId="17" applyFont="1" applyBorder="1" applyAlignment="1">
      <alignment horizontal="right" vertical="center"/>
    </xf>
    <xf numFmtId="187" fontId="8" fillId="0" borderId="7" xfId="17" applyNumberFormat="1" applyFont="1" applyBorder="1" applyAlignment="1">
      <alignment horizontal="center" vertical="center"/>
    </xf>
    <xf numFmtId="0" fontId="39" fillId="0" borderId="7" xfId="17" applyNumberFormat="1" applyFont="1" applyBorder="1" applyAlignment="1">
      <alignment horizontal="center" vertical="center"/>
    </xf>
    <xf numFmtId="195" fontId="39" fillId="0" borderId="9" xfId="17" applyNumberFormat="1" applyFont="1" applyBorder="1" applyAlignment="1">
      <alignment horizontal="center" vertical="center"/>
    </xf>
    <xf numFmtId="182" fontId="39" fillId="0" borderId="0" xfId="17" applyNumberFormat="1" applyFont="1" applyBorder="1" applyAlignment="1">
      <alignment horizontal="right" vertical="center" shrinkToFit="1"/>
    </xf>
    <xf numFmtId="182" fontId="39" fillId="0" borderId="7" xfId="17" applyNumberFormat="1" applyFont="1" applyBorder="1" applyAlignment="1">
      <alignment horizontal="right" vertical="center" shrinkToFit="1"/>
    </xf>
    <xf numFmtId="41" fontId="8" fillId="0" borderId="7" xfId="17" applyNumberFormat="1" applyFont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 shrinkToFit="1"/>
    </xf>
    <xf numFmtId="192" fontId="8" fillId="0" borderId="0" xfId="0" applyNumberFormat="1" applyFont="1" applyFill="1" applyBorder="1" applyAlignment="1">
      <alignment horizontal="right" vertical="center" shrinkToFit="1"/>
    </xf>
    <xf numFmtId="0" fontId="40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179" fontId="8" fillId="0" borderId="0" xfId="17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 quotePrefix="1">
      <alignment horizontal="center" vertical="center" shrinkToFit="1"/>
    </xf>
    <xf numFmtId="192" fontId="8" fillId="0" borderId="9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92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 shrinkToFit="1"/>
    </xf>
    <xf numFmtId="178" fontId="8" fillId="0" borderId="9" xfId="0" applyNumberFormat="1" applyFont="1" applyFill="1" applyBorder="1" applyAlignment="1">
      <alignment horizontal="center" vertical="center" shrinkToFit="1"/>
    </xf>
    <xf numFmtId="187" fontId="8" fillId="0" borderId="7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left" vertical="center" indent="1"/>
    </xf>
    <xf numFmtId="0" fontId="0" fillId="2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 shrinkToFit="1"/>
    </xf>
    <xf numFmtId="178" fontId="6" fillId="2" borderId="8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79" fontId="0" fillId="2" borderId="9" xfId="17" applyNumberFormat="1" applyFont="1" applyFill="1" applyBorder="1" applyAlignment="1">
      <alignment horizontal="center" vertical="center"/>
    </xf>
    <xf numFmtId="179" fontId="0" fillId="2" borderId="0" xfId="17" applyNumberFormat="1" applyFont="1" applyFill="1" applyBorder="1" applyAlignment="1">
      <alignment horizontal="center" vertical="center"/>
    </xf>
    <xf numFmtId="179" fontId="0" fillId="2" borderId="7" xfId="17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0" xfId="17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9" fontId="0" fillId="2" borderId="0" xfId="17" applyNumberFormat="1" applyFont="1" applyFill="1" applyAlignment="1">
      <alignment horizontal="center" vertical="center"/>
    </xf>
    <xf numFmtId="179" fontId="0" fillId="0" borderId="0" xfId="17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right" vertical="center"/>
    </xf>
    <xf numFmtId="188" fontId="6" fillId="2" borderId="1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92" fontId="0" fillId="2" borderId="0" xfId="0" applyNumberFormat="1" applyFont="1" applyFill="1" applyBorder="1" applyAlignment="1">
      <alignment horizontal="center" vertical="center" shrinkToFit="1"/>
    </xf>
    <xf numFmtId="192" fontId="6" fillId="2" borderId="1" xfId="0" applyNumberFormat="1" applyFont="1" applyFill="1" applyBorder="1" applyAlignment="1">
      <alignment horizontal="center" vertical="center" shrinkToFit="1"/>
    </xf>
    <xf numFmtId="192" fontId="6" fillId="2" borderId="3" xfId="0" applyNumberFormat="1" applyFont="1" applyFill="1" applyBorder="1" applyAlignment="1">
      <alignment horizontal="center" vertical="center" shrinkToFit="1"/>
    </xf>
    <xf numFmtId="192" fontId="6" fillId="2" borderId="8" xfId="0" applyNumberFormat="1" applyFont="1" applyFill="1" applyBorder="1" applyAlignment="1">
      <alignment horizontal="center" vertical="center" shrinkToFit="1"/>
    </xf>
    <xf numFmtId="192" fontId="7" fillId="2" borderId="3" xfId="0" applyNumberFormat="1" applyFont="1" applyFill="1" applyBorder="1" applyAlignment="1">
      <alignment horizontal="center" vertical="center" shrinkToFit="1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7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187" fontId="8" fillId="0" borderId="0" xfId="17" applyNumberFormat="1" applyFont="1" applyBorder="1" applyAlignment="1">
      <alignment vertical="center"/>
    </xf>
    <xf numFmtId="182" fontId="8" fillId="0" borderId="0" xfId="17" applyNumberFormat="1" applyFont="1" applyBorder="1" applyAlignment="1">
      <alignment vertical="center"/>
    </xf>
    <xf numFmtId="187" fontId="8" fillId="0" borderId="7" xfId="17" applyNumberFormat="1" applyFont="1" applyBorder="1" applyAlignment="1">
      <alignment vertical="center"/>
    </xf>
    <xf numFmtId="187" fontId="8" fillId="0" borderId="0" xfId="33" applyNumberFormat="1" applyFont="1" applyBorder="1" applyAlignment="1" quotePrefix="1">
      <alignment vertical="center"/>
      <protection/>
    </xf>
    <xf numFmtId="187" fontId="8" fillId="0" borderId="0" xfId="0" applyNumberFormat="1" applyFont="1" applyAlignment="1">
      <alignment vertical="center"/>
    </xf>
    <xf numFmtId="187" fontId="8" fillId="0" borderId="7" xfId="33" applyNumberFormat="1" applyFont="1" applyBorder="1" applyAlignment="1" quotePrefix="1">
      <alignment vertical="center"/>
      <protection/>
    </xf>
    <xf numFmtId="187" fontId="8" fillId="0" borderId="0" xfId="17" applyNumberFormat="1" applyFont="1" applyBorder="1" applyAlignment="1">
      <alignment vertical="center" shrinkToFit="1"/>
    </xf>
    <xf numFmtId="0" fontId="0" fillId="0" borderId="0" xfId="33" applyFont="1" applyBorder="1" applyAlignment="1">
      <alignment horizontal="center" vertical="center"/>
      <protection/>
    </xf>
    <xf numFmtId="3" fontId="0" fillId="0" borderId="7" xfId="33" applyNumberFormat="1" applyFont="1" applyBorder="1" applyAlignment="1">
      <alignment horizontal="center" vertical="center"/>
      <protection/>
    </xf>
    <xf numFmtId="0" fontId="0" fillId="2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196" fontId="8" fillId="0" borderId="9" xfId="17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42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179" fontId="0" fillId="2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7" fillId="3" borderId="0" xfId="0" applyFont="1" applyFill="1" applyAlignment="1">
      <alignment/>
    </xf>
    <xf numFmtId="0" fontId="4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40" fillId="3" borderId="0" xfId="0" applyFont="1" applyFill="1" applyAlignment="1">
      <alignment/>
    </xf>
    <xf numFmtId="179" fontId="0" fillId="2" borderId="0" xfId="0" applyNumberFormat="1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shrinkToFit="1"/>
    </xf>
    <xf numFmtId="192" fontId="0" fillId="2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6" fillId="0" borderId="3" xfId="22" applyFont="1" applyFill="1" applyBorder="1" applyAlignment="1">
      <alignment horizontal="center" vertical="center"/>
    </xf>
    <xf numFmtId="187" fontId="0" fillId="0" borderId="9" xfId="32" applyNumberFormat="1" applyFont="1" applyBorder="1" applyAlignment="1">
      <alignment horizontal="center" vertical="center"/>
      <protection/>
    </xf>
    <xf numFmtId="187" fontId="8" fillId="0" borderId="9" xfId="17" applyNumberFormat="1" applyFont="1" applyFill="1" applyBorder="1" applyAlignment="1">
      <alignment horizontal="center" vertical="center" shrinkToFit="1"/>
    </xf>
    <xf numFmtId="187" fontId="8" fillId="0" borderId="0" xfId="17" applyNumberFormat="1" applyFont="1" applyFill="1" applyBorder="1" applyAlignment="1">
      <alignment horizontal="center" vertical="center" shrinkToFit="1"/>
    </xf>
    <xf numFmtId="187" fontId="0" fillId="0" borderId="0" xfId="0" applyNumberFormat="1" applyFont="1" applyFill="1" applyBorder="1" applyAlignment="1">
      <alignment horizontal="center" vertical="center" shrinkToFit="1"/>
    </xf>
    <xf numFmtId="179" fontId="8" fillId="0" borderId="0" xfId="17" applyNumberFormat="1" applyFont="1" applyBorder="1" applyAlignment="1">
      <alignment horizontal="right" vertical="center"/>
    </xf>
    <xf numFmtId="179" fontId="0" fillId="0" borderId="0" xfId="17" applyNumberFormat="1" applyFont="1" applyBorder="1" applyAlignment="1" quotePrefix="1">
      <alignment horizontal="right" vertical="center"/>
    </xf>
    <xf numFmtId="179" fontId="8" fillId="0" borderId="9" xfId="17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87" fontId="0" fillId="0" borderId="0" xfId="19" applyNumberFormat="1" applyFont="1" applyBorder="1" applyAlignment="1" quotePrefix="1">
      <alignment vertical="center" shrinkToFit="1"/>
    </xf>
    <xf numFmtId="187" fontId="0" fillId="0" borderId="0" xfId="17" applyNumberFormat="1" applyFont="1" applyBorder="1" applyAlignment="1" quotePrefix="1">
      <alignment vertical="center" shrinkToFit="1"/>
    </xf>
    <xf numFmtId="187" fontId="0" fillId="0" borderId="0" xfId="19" applyNumberFormat="1" applyFont="1" applyBorder="1" applyAlignment="1">
      <alignment vertical="center" shrinkToFit="1"/>
    </xf>
    <xf numFmtId="187" fontId="8" fillId="0" borderId="9" xfId="17" applyNumberFormat="1" applyFont="1" applyBorder="1" applyAlignment="1">
      <alignment vertical="center" shrinkToFit="1"/>
    </xf>
    <xf numFmtId="179" fontId="0" fillId="0" borderId="0" xfId="17" applyNumberFormat="1" applyFont="1" applyBorder="1" applyAlignment="1" quotePrefix="1">
      <alignment horizontal="center" vertical="center"/>
    </xf>
    <xf numFmtId="179" fontId="8" fillId="0" borderId="9" xfId="17" applyNumberFormat="1" applyFont="1" applyBorder="1" applyAlignment="1">
      <alignment horizontal="center" vertical="center"/>
    </xf>
    <xf numFmtId="200" fontId="8" fillId="0" borderId="19" xfId="0" applyNumberFormat="1" applyFont="1" applyFill="1" applyBorder="1" applyAlignment="1">
      <alignment vertical="center"/>
    </xf>
    <xf numFmtId="200" fontId="8" fillId="0" borderId="0" xfId="0" applyNumberFormat="1" applyFont="1" applyFill="1" applyBorder="1" applyAlignment="1">
      <alignment vertical="center"/>
    </xf>
    <xf numFmtId="200" fontId="8" fillId="0" borderId="23" xfId="0" applyNumberFormat="1" applyFont="1" applyFill="1" applyBorder="1" applyAlignment="1">
      <alignment vertical="center"/>
    </xf>
    <xf numFmtId="193" fontId="8" fillId="0" borderId="19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93" fontId="8" fillId="0" borderId="23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right" vertical="center" shrinkToFit="1"/>
    </xf>
    <xf numFmtId="41" fontId="0" fillId="0" borderId="9" xfId="17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center" vertical="center"/>
    </xf>
    <xf numFmtId="41" fontId="8" fillId="0" borderId="9" xfId="17" applyFont="1" applyFill="1" applyBorder="1" applyAlignment="1">
      <alignment horizontal="center" vertical="center" shrinkToFit="1"/>
    </xf>
    <xf numFmtId="41" fontId="8" fillId="0" borderId="0" xfId="17" applyFont="1" applyFill="1" applyBorder="1" applyAlignment="1">
      <alignment horizontal="center" vertical="center" shrinkToFit="1"/>
    </xf>
    <xf numFmtId="187" fontId="8" fillId="0" borderId="0" xfId="17" applyNumberFormat="1" applyFont="1" applyBorder="1" applyAlignment="1">
      <alignment horizontal="center" vertical="center" wrapText="1"/>
    </xf>
    <xf numFmtId="187" fontId="8" fillId="0" borderId="9" xfId="0" applyNumberFormat="1" applyFont="1" applyFill="1" applyBorder="1" applyAlignment="1">
      <alignment horizontal="center" vertical="center" shrinkToFit="1"/>
    </xf>
    <xf numFmtId="187" fontId="0" fillId="0" borderId="7" xfId="0" applyNumberFormat="1" applyFont="1" applyFill="1" applyBorder="1" applyAlignment="1">
      <alignment horizontal="center" vertical="center"/>
    </xf>
    <xf numFmtId="187" fontId="8" fillId="0" borderId="7" xfId="17" applyNumberFormat="1" applyFont="1" applyFill="1" applyBorder="1" applyAlignment="1">
      <alignment horizontal="right" vertical="center"/>
    </xf>
    <xf numFmtId="187" fontId="0" fillId="0" borderId="7" xfId="0" applyNumberFormat="1" applyFont="1" applyFill="1" applyBorder="1" applyAlignment="1">
      <alignment horizontal="right" vertical="center"/>
    </xf>
    <xf numFmtId="182" fontId="8" fillId="0" borderId="0" xfId="17" applyNumberFormat="1" applyFont="1" applyFill="1" applyBorder="1" applyAlignment="1">
      <alignment horizontal="right" vertical="center"/>
    </xf>
    <xf numFmtId="187" fontId="8" fillId="0" borderId="9" xfId="0" applyNumberFormat="1" applyFont="1" applyFill="1" applyBorder="1" applyAlignment="1">
      <alignment horizontal="right" vertical="center" shrinkToFit="1"/>
    </xf>
    <xf numFmtId="192" fontId="8" fillId="0" borderId="9" xfId="0" applyNumberFormat="1" applyFont="1" applyBorder="1" applyAlignment="1">
      <alignment horizontal="center" vertical="center"/>
    </xf>
    <xf numFmtId="192" fontId="8" fillId="0" borderId="7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0" fillId="0" borderId="0" xfId="23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179" fontId="8" fillId="0" borderId="7" xfId="17" applyNumberFormat="1" applyFont="1" applyBorder="1" applyAlignment="1">
      <alignment horizontal="center" vertical="center"/>
    </xf>
    <xf numFmtId="192" fontId="7" fillId="2" borderId="8" xfId="0" applyNumberFormat="1" applyFont="1" applyFill="1" applyBorder="1" applyAlignment="1">
      <alignment horizontal="center" vertical="center" shrinkToFit="1"/>
    </xf>
    <xf numFmtId="192" fontId="7" fillId="2" borderId="1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>
      <alignment horizontal="right" vertical="center"/>
    </xf>
    <xf numFmtId="187" fontId="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9" fontId="8" fillId="2" borderId="9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 shrinkToFit="1"/>
    </xf>
    <xf numFmtId="178" fontId="8" fillId="2" borderId="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92" fontId="8" fillId="2" borderId="0" xfId="0" applyNumberFormat="1" applyFont="1" applyFill="1" applyBorder="1" applyAlignment="1">
      <alignment horizontal="center" vertical="center"/>
    </xf>
    <xf numFmtId="192" fontId="8" fillId="2" borderId="0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179" fontId="0" fillId="0" borderId="9" xfId="0" applyNumberFormat="1" applyFont="1" applyBorder="1" applyAlignment="1">
      <alignment horizontal="center" vertical="center" shrinkToFit="1"/>
    </xf>
    <xf numFmtId="192" fontId="8" fillId="0" borderId="9" xfId="0" applyNumberFormat="1" applyFont="1" applyFill="1" applyBorder="1" applyAlignment="1">
      <alignment horizontal="center" vertical="center" shrinkToFit="1"/>
    </xf>
    <xf numFmtId="41" fontId="4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25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182" fontId="8" fillId="0" borderId="7" xfId="17" applyNumberFormat="1" applyFont="1" applyBorder="1" applyAlignment="1">
      <alignment horizontal="right" vertical="center"/>
    </xf>
    <xf numFmtId="3" fontId="8" fillId="0" borderId="0" xfId="25" applyNumberFormat="1" applyFont="1" applyBorder="1" applyAlignment="1">
      <alignment horizontal="right" vertical="center"/>
    </xf>
    <xf numFmtId="182" fontId="8" fillId="0" borderId="7" xfId="17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192" fontId="8" fillId="2" borderId="2" xfId="0" applyNumberFormat="1" applyFont="1" applyFill="1" applyBorder="1" applyAlignment="1">
      <alignment horizontal="center" vertical="center" shrinkToFit="1"/>
    </xf>
    <xf numFmtId="192" fontId="8" fillId="2" borderId="0" xfId="0" applyNumberFormat="1" applyFont="1" applyFill="1" applyAlignment="1">
      <alignment horizontal="center" vertical="center" shrinkToFit="1"/>
    </xf>
    <xf numFmtId="187" fontId="8" fillId="2" borderId="0" xfId="0" applyNumberFormat="1" applyFont="1" applyFill="1" applyBorder="1" applyAlignment="1">
      <alignment horizontal="center" vertical="center" shrinkToFit="1"/>
    </xf>
    <xf numFmtId="187" fontId="8" fillId="2" borderId="0" xfId="0" applyNumberFormat="1" applyFont="1" applyFill="1" applyAlignment="1">
      <alignment horizontal="center" vertical="center" shrinkToFit="1"/>
    </xf>
    <xf numFmtId="192" fontId="8" fillId="2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2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7" fontId="7" fillId="2" borderId="8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7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84" fontId="0" fillId="2" borderId="0" xfId="0" applyNumberFormat="1" applyFont="1" applyFill="1" applyAlignment="1">
      <alignment/>
    </xf>
    <xf numFmtId="192" fontId="0" fillId="2" borderId="1" xfId="0" applyNumberFormat="1" applyFont="1" applyFill="1" applyBorder="1" applyAlignment="1">
      <alignment horizontal="center" vertical="center" shrinkToFit="1"/>
    </xf>
    <xf numFmtId="192" fontId="0" fillId="2" borderId="3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ont="1" applyFill="1" applyBorder="1" applyAlignment="1" quotePrefix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92" fontId="0" fillId="2" borderId="0" xfId="0" applyNumberFormat="1" applyFont="1" applyFill="1" applyAlignment="1">
      <alignment horizontal="center" vertical="center"/>
    </xf>
    <xf numFmtId="192" fontId="7" fillId="2" borderId="1" xfId="0" applyNumberFormat="1" applyFont="1" applyFill="1" applyBorder="1" applyAlignment="1">
      <alignment horizontal="center" vertical="center"/>
    </xf>
    <xf numFmtId="187" fontId="8" fillId="2" borderId="0" xfId="0" applyNumberFormat="1" applyFont="1" applyFill="1" applyAlignment="1">
      <alignment horizontal="center" vertical="center"/>
    </xf>
    <xf numFmtId="187" fontId="0" fillId="2" borderId="0" xfId="0" applyNumberFormat="1" applyFont="1" applyFill="1" applyAlignment="1">
      <alignment horizontal="center" vertical="center"/>
    </xf>
    <xf numFmtId="192" fontId="4" fillId="2" borderId="9" xfId="0" applyNumberFormat="1" applyFont="1" applyFill="1" applyBorder="1" applyAlignment="1">
      <alignment horizontal="center" vertical="center"/>
    </xf>
    <xf numFmtId="192" fontId="4" fillId="2" borderId="0" xfId="0" applyNumberFormat="1" applyFont="1" applyFill="1" applyBorder="1" applyAlignment="1">
      <alignment horizontal="center" vertical="center"/>
    </xf>
    <xf numFmtId="192" fontId="4" fillId="2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87" fontId="7" fillId="2" borderId="1" xfId="0" applyNumberFormat="1" applyFont="1" applyFill="1" applyBorder="1" applyAlignment="1">
      <alignment horizontal="center" vertical="center" shrinkToFit="1"/>
    </xf>
    <xf numFmtId="187" fontId="7" fillId="2" borderId="3" xfId="0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justify"/>
    </xf>
    <xf numFmtId="0" fontId="4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5" fillId="0" borderId="16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87" fontId="47" fillId="2" borderId="0" xfId="0" applyNumberFormat="1" applyFont="1" applyFill="1" applyBorder="1" applyAlignment="1">
      <alignment horizontal="center" vertical="center" shrinkToFit="1"/>
    </xf>
    <xf numFmtId="187" fontId="47" fillId="2" borderId="0" xfId="0" applyNumberFormat="1" applyFont="1" applyFill="1" applyAlignment="1">
      <alignment horizontal="center" vertical="center" shrinkToFit="1"/>
    </xf>
    <xf numFmtId="176" fontId="0" fillId="2" borderId="0" xfId="42" applyNumberFormat="1" applyFont="1" applyFill="1" applyBorder="1" applyAlignment="1">
      <alignment horizontal="center" vertical="center" shrinkToFit="1"/>
      <protection/>
    </xf>
    <xf numFmtId="192" fontId="0" fillId="2" borderId="0" xfId="42" applyNumberFormat="1" applyFont="1" applyFill="1" applyBorder="1" applyAlignment="1">
      <alignment horizontal="center" vertical="center" shrinkToFit="1"/>
      <protection/>
    </xf>
    <xf numFmtId="187" fontId="0" fillId="2" borderId="0" xfId="42" applyNumberFormat="1" applyFont="1" applyFill="1" applyBorder="1" applyAlignment="1">
      <alignment horizontal="center" vertical="center" shrinkToFit="1"/>
      <protection/>
    </xf>
    <xf numFmtId="184" fontId="0" fillId="2" borderId="0" xfId="42" applyNumberFormat="1" applyFont="1" applyFill="1" applyBorder="1" applyAlignment="1">
      <alignment horizontal="center" vertical="center" shrinkToFit="1"/>
      <protection/>
    </xf>
    <xf numFmtId="192" fontId="0" fillId="2" borderId="7" xfId="42" applyNumberFormat="1" applyFont="1" applyFill="1" applyBorder="1" applyAlignment="1">
      <alignment horizontal="center" vertical="center" shrinkToFit="1"/>
      <protection/>
    </xf>
    <xf numFmtId="192" fontId="0" fillId="2" borderId="1" xfId="42" applyNumberFormat="1" applyFont="1" applyFill="1" applyBorder="1" applyAlignment="1">
      <alignment horizontal="center" vertical="center" shrinkToFit="1"/>
      <protection/>
    </xf>
    <xf numFmtId="184" fontId="0" fillId="2" borderId="1" xfId="42" applyNumberFormat="1" applyFont="1" applyFill="1" applyBorder="1" applyAlignment="1">
      <alignment horizontal="center" vertical="center" shrinkToFit="1"/>
      <protection/>
    </xf>
    <xf numFmtId="192" fontId="0" fillId="2" borderId="3" xfId="42" applyNumberFormat="1" applyFont="1" applyFill="1" applyBorder="1" applyAlignment="1">
      <alignment horizontal="center" vertical="center" shrinkToFit="1"/>
      <protection/>
    </xf>
    <xf numFmtId="0" fontId="0" fillId="2" borderId="0" xfId="44" applyFont="1" applyFill="1" applyAlignment="1" quotePrefix="1">
      <alignment horizontal="left" vertical="center"/>
      <protection/>
    </xf>
    <xf numFmtId="0" fontId="0" fillId="2" borderId="0" xfId="44" applyFont="1" applyFill="1" applyAlignment="1">
      <alignment vertical="center"/>
      <protection/>
    </xf>
    <xf numFmtId="0" fontId="0" fillId="2" borderId="0" xfId="44" applyFont="1" applyFill="1" applyAlignment="1">
      <alignment horizontal="right" vertical="center"/>
      <protection/>
    </xf>
    <xf numFmtId="0" fontId="0" fillId="2" borderId="12" xfId="44" applyFont="1" applyFill="1" applyBorder="1" applyAlignment="1">
      <alignment horizontal="center" vertical="center" shrinkToFit="1"/>
      <protection/>
    </xf>
    <xf numFmtId="0" fontId="5" fillId="2" borderId="2" xfId="44" applyFont="1" applyFill="1" applyBorder="1" applyAlignment="1">
      <alignment horizontal="center" vertical="center" shrinkToFit="1"/>
      <protection/>
    </xf>
    <xf numFmtId="0" fontId="5" fillId="2" borderId="4" xfId="44" applyFont="1" applyFill="1" applyBorder="1" applyAlignment="1">
      <alignment horizontal="center" vertical="center" shrinkToFit="1"/>
      <protection/>
    </xf>
    <xf numFmtId="0" fontId="12" fillId="2" borderId="7" xfId="44" applyFont="1" applyFill="1" applyBorder="1" applyAlignment="1">
      <alignment horizontal="center" vertical="center" shrinkToFit="1"/>
      <protection/>
    </xf>
    <xf numFmtId="0" fontId="0" fillId="2" borderId="0" xfId="44" applyFont="1" applyFill="1" applyAlignment="1">
      <alignment horizontal="center" vertical="center" shrinkToFit="1"/>
      <protection/>
    </xf>
    <xf numFmtId="0" fontId="0" fillId="2" borderId="5" xfId="44" applyFont="1" applyFill="1" applyBorder="1" applyAlignment="1">
      <alignment horizontal="center" vertical="center" shrinkToFit="1"/>
      <protection/>
    </xf>
    <xf numFmtId="0" fontId="0" fillId="2" borderId="9" xfId="44" applyFont="1" applyFill="1" applyBorder="1" applyAlignment="1">
      <alignment horizontal="center" vertical="center" shrinkToFit="1"/>
      <protection/>
    </xf>
    <xf numFmtId="0" fontId="0" fillId="2" borderId="1" xfId="44" applyFont="1" applyFill="1" applyBorder="1" applyAlignment="1">
      <alignment horizontal="center" vertical="center" shrinkToFit="1"/>
      <protection/>
    </xf>
    <xf numFmtId="0" fontId="0" fillId="2" borderId="3" xfId="44" applyFont="1" applyFill="1" applyBorder="1" applyAlignment="1">
      <alignment horizontal="center" vertical="center" shrinkToFit="1"/>
      <protection/>
    </xf>
    <xf numFmtId="0" fontId="0" fillId="2" borderId="8" xfId="44" applyFont="1" applyFill="1" applyBorder="1" applyAlignment="1">
      <alignment horizontal="center" vertical="center" shrinkToFit="1"/>
      <protection/>
    </xf>
    <xf numFmtId="0" fontId="0" fillId="2" borderId="7" xfId="44" applyFont="1" applyFill="1" applyBorder="1" applyAlignment="1">
      <alignment horizontal="center" vertical="center" shrinkToFit="1"/>
      <protection/>
    </xf>
    <xf numFmtId="0" fontId="5" fillId="2" borderId="5" xfId="44" applyFont="1" applyFill="1" applyBorder="1" applyAlignment="1">
      <alignment horizontal="center" vertical="center" shrinkToFit="1"/>
      <protection/>
    </xf>
    <xf numFmtId="0" fontId="45" fillId="0" borderId="0" xfId="44" applyFont="1" applyAlignment="1">
      <alignment horizontal="center"/>
      <protection/>
    </xf>
    <xf numFmtId="0" fontId="0" fillId="2" borderId="6" xfId="44" applyFont="1" applyFill="1" applyBorder="1" applyAlignment="1">
      <alignment horizontal="center" vertical="center" shrinkToFit="1"/>
      <protection/>
    </xf>
    <xf numFmtId="179" fontId="0" fillId="2" borderId="9" xfId="44" applyNumberFormat="1" applyFont="1" applyFill="1" applyBorder="1" applyAlignment="1">
      <alignment horizontal="center" vertical="center" shrinkToFit="1"/>
      <protection/>
    </xf>
    <xf numFmtId="179" fontId="0" fillId="2" borderId="0" xfId="44" applyNumberFormat="1" applyFont="1" applyFill="1" applyBorder="1" applyAlignment="1">
      <alignment horizontal="center" vertical="center" shrinkToFit="1"/>
      <protection/>
    </xf>
    <xf numFmtId="179" fontId="0" fillId="2" borderId="7" xfId="44" applyNumberFormat="1" applyFont="1" applyFill="1" applyBorder="1" applyAlignment="1">
      <alignment horizontal="center" vertical="center" shrinkToFit="1"/>
      <protection/>
    </xf>
    <xf numFmtId="0" fontId="0" fillId="2" borderId="0" xfId="44" applyFont="1" applyFill="1">
      <alignment/>
      <protection/>
    </xf>
    <xf numFmtId="0" fontId="5" fillId="2" borderId="4" xfId="44" applyFont="1" applyFill="1" applyBorder="1" applyAlignment="1">
      <alignment horizontal="center" vertical="center" wrapText="1" shrinkToFit="1"/>
      <protection/>
    </xf>
    <xf numFmtId="0" fontId="45" fillId="0" borderId="5" xfId="44" applyFont="1" applyBorder="1" applyAlignment="1">
      <alignment horizontal="center"/>
      <protection/>
    </xf>
    <xf numFmtId="0" fontId="45" fillId="0" borderId="6" xfId="44" applyFont="1" applyBorder="1" applyAlignment="1">
      <alignment horizontal="center"/>
      <protection/>
    </xf>
    <xf numFmtId="0" fontId="6" fillId="2" borderId="3" xfId="44" applyFont="1" applyFill="1" applyBorder="1" applyAlignment="1">
      <alignment horizontal="center" vertical="center" shrinkToFit="1"/>
      <protection/>
    </xf>
    <xf numFmtId="0" fontId="0" fillId="2" borderId="10" xfId="44" applyFont="1" applyFill="1" applyBorder="1" applyAlignment="1">
      <alignment horizontal="center" vertical="center" shrinkToFit="1"/>
      <protection/>
    </xf>
    <xf numFmtId="0" fontId="6" fillId="2" borderId="8" xfId="44" applyFont="1" applyFill="1" applyBorder="1" applyAlignment="1">
      <alignment horizontal="center" vertical="center" shrinkToFit="1"/>
      <protection/>
    </xf>
    <xf numFmtId="0" fontId="5" fillId="2" borderId="0" xfId="44" applyFont="1" applyFill="1" applyBorder="1" applyAlignment="1" quotePrefix="1">
      <alignment/>
      <protection/>
    </xf>
    <xf numFmtId="176" fontId="0" fillId="2" borderId="9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88" fontId="0" fillId="2" borderId="0" xfId="0" applyNumberFormat="1" applyFont="1" applyFill="1" applyBorder="1" applyAlignment="1">
      <alignment horizontal="center" vertical="center" shrinkToFit="1"/>
    </xf>
    <xf numFmtId="192" fontId="0" fillId="2" borderId="7" xfId="0" applyNumberFormat="1" applyFont="1" applyFill="1" applyBorder="1" applyAlignment="1">
      <alignment horizontal="center" vertical="center" shrinkToFit="1"/>
    </xf>
    <xf numFmtId="176" fontId="0" fillId="2" borderId="8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88" fontId="0" fillId="2" borderId="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Border="1" applyAlignment="1">
      <alignment horizontal="right" vertical="center"/>
    </xf>
    <xf numFmtId="190" fontId="8" fillId="0" borderId="0" xfId="17" applyNumberFormat="1" applyFont="1" applyBorder="1" applyAlignment="1">
      <alignment horizontal="right" vertical="center"/>
    </xf>
    <xf numFmtId="185" fontId="0" fillId="0" borderId="0" xfId="17" applyNumberFormat="1" applyFont="1" applyBorder="1" applyAlignment="1" quotePrefix="1">
      <alignment horizontal="right" vertical="center"/>
    </xf>
    <xf numFmtId="185" fontId="0" fillId="0" borderId="0" xfId="26" applyNumberFormat="1" applyFont="1" applyBorder="1" applyAlignment="1" quotePrefix="1">
      <alignment horizontal="right" vertical="center"/>
    </xf>
    <xf numFmtId="190" fontId="0" fillId="0" borderId="0" xfId="26" applyNumberFormat="1" applyFont="1" applyBorder="1" applyAlignment="1" quotePrefix="1">
      <alignment horizontal="right" vertical="center"/>
    </xf>
    <xf numFmtId="41" fontId="6" fillId="2" borderId="29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79" fontId="0" fillId="0" borderId="0" xfId="17" applyNumberFormat="1" applyFont="1" applyBorder="1" applyAlignment="1">
      <alignment horizontal="right" vertical="center"/>
    </xf>
    <xf numFmtId="179" fontId="8" fillId="0" borderId="7" xfId="17" applyNumberFormat="1" applyFont="1" applyBorder="1" applyAlignment="1">
      <alignment horizontal="right" vertical="center"/>
    </xf>
    <xf numFmtId="187" fontId="8" fillId="0" borderId="9" xfId="17" applyNumberFormat="1" applyFont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 shrinkToFit="1"/>
    </xf>
    <xf numFmtId="193" fontId="8" fillId="0" borderId="9" xfId="17" applyNumberFormat="1" applyFont="1" applyBorder="1" applyAlignment="1">
      <alignment vertical="center"/>
    </xf>
    <xf numFmtId="193" fontId="8" fillId="0" borderId="0" xfId="17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85" fontId="8" fillId="0" borderId="9" xfId="21" applyNumberFormat="1" applyFont="1" applyBorder="1" applyAlignment="1" quotePrefix="1">
      <alignment vertical="center"/>
    </xf>
    <xf numFmtId="185" fontId="8" fillId="0" borderId="0" xfId="21" applyNumberFormat="1" applyFont="1" applyBorder="1" applyAlignment="1" quotePrefix="1">
      <alignment vertical="center" shrinkToFit="1"/>
    </xf>
    <xf numFmtId="197" fontId="8" fillId="0" borderId="0" xfId="21" applyNumberFormat="1" applyFont="1" applyBorder="1" applyAlignment="1" quotePrefix="1">
      <alignment vertical="center"/>
    </xf>
    <xf numFmtId="3" fontId="8" fillId="0" borderId="0" xfId="21" applyNumberFormat="1" applyFont="1" applyBorder="1" applyAlignment="1" quotePrefix="1">
      <alignment vertical="center"/>
    </xf>
    <xf numFmtId="179" fontId="8" fillId="0" borderId="0" xfId="17" applyNumberFormat="1" applyFont="1" applyBorder="1" applyAlignment="1" quotePrefix="1">
      <alignment vertical="center"/>
    </xf>
    <xf numFmtId="185" fontId="8" fillId="0" borderId="0" xfId="21" applyNumberFormat="1" applyFont="1" applyBorder="1" applyAlignment="1" quotePrefix="1">
      <alignment vertical="center"/>
    </xf>
    <xf numFmtId="193" fontId="39" fillId="0" borderId="9" xfId="17" applyNumberFormat="1" applyFont="1" applyBorder="1" applyAlignment="1">
      <alignment vertical="center"/>
    </xf>
    <xf numFmtId="193" fontId="39" fillId="0" borderId="0" xfId="17" applyNumberFormat="1" applyFont="1" applyBorder="1" applyAlignment="1">
      <alignment vertical="center"/>
    </xf>
    <xf numFmtId="193" fontId="39" fillId="0" borderId="0" xfId="0" applyNumberFormat="1" applyFont="1" applyBorder="1" applyAlignment="1">
      <alignment vertical="center"/>
    </xf>
    <xf numFmtId="182" fontId="39" fillId="0" borderId="0" xfId="17" applyNumberFormat="1" applyFont="1" applyBorder="1" applyAlignment="1">
      <alignment vertical="center"/>
    </xf>
    <xf numFmtId="193" fontId="39" fillId="0" borderId="7" xfId="17" applyNumberFormat="1" applyFont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187" fontId="0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 shrinkToFit="1"/>
    </xf>
    <xf numFmtId="0" fontId="11" fillId="0" borderId="0" xfId="31">
      <alignment vertical="center"/>
      <protection/>
    </xf>
    <xf numFmtId="0" fontId="12" fillId="2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 shrinkToFit="1"/>
    </xf>
    <xf numFmtId="187" fontId="39" fillId="0" borderId="0" xfId="0" applyNumberFormat="1" applyFont="1" applyFill="1" applyAlignment="1">
      <alignment horizontal="right" vertical="center" shrinkToFit="1"/>
    </xf>
    <xf numFmtId="176" fontId="0" fillId="2" borderId="0" xfId="0" applyNumberFormat="1" applyFont="1" applyFill="1" applyAlignment="1">
      <alignment horizontal="right" vertical="center" shrinkToFit="1"/>
    </xf>
    <xf numFmtId="176" fontId="0" fillId="2" borderId="1" xfId="0" applyNumberFormat="1" applyFont="1" applyFill="1" applyBorder="1" applyAlignment="1">
      <alignment horizontal="right" vertical="center" shrinkToFit="1"/>
    </xf>
    <xf numFmtId="182" fontId="8" fillId="0" borderId="0" xfId="17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6" fontId="8" fillId="0" borderId="0" xfId="17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203" fontId="8" fillId="0" borderId="0" xfId="17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9" fontId="8" fillId="0" borderId="0" xfId="17" applyNumberFormat="1" applyFont="1" applyBorder="1" applyAlignment="1">
      <alignment horizontal="center" vertical="center"/>
    </xf>
    <xf numFmtId="176" fontId="8" fillId="0" borderId="0" xfId="17" applyNumberFormat="1" applyFont="1" applyBorder="1" applyAlignment="1">
      <alignment horizontal="center" vertical="center" shrinkToFit="1"/>
    </xf>
    <xf numFmtId="176" fontId="8" fillId="0" borderId="0" xfId="17" applyNumberFormat="1" applyFont="1" applyBorder="1" applyAlignment="1" quotePrefix="1">
      <alignment horizontal="center" vertical="center"/>
    </xf>
    <xf numFmtId="207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 quotePrefix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 shrinkToFit="1"/>
    </xf>
    <xf numFmtId="201" fontId="0" fillId="0" borderId="0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center" vertical="center" shrinkToFit="1"/>
    </xf>
    <xf numFmtId="176" fontId="20" fillId="2" borderId="9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Border="1" applyAlignment="1">
      <alignment horizontal="center" vertical="center" shrinkToFit="1"/>
    </xf>
    <xf numFmtId="176" fontId="20" fillId="2" borderId="7" xfId="0" applyNumberFormat="1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52" fillId="2" borderId="7" xfId="0" applyFont="1" applyFill="1" applyBorder="1" applyAlignment="1">
      <alignment horizontal="center" vertical="center" shrinkToFit="1"/>
    </xf>
    <xf numFmtId="0" fontId="53" fillId="2" borderId="9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178" fontId="0" fillId="2" borderId="9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/>
    </xf>
    <xf numFmtId="187" fontId="0" fillId="2" borderId="7" xfId="0" applyNumberFormat="1" applyFont="1" applyFill="1" applyBorder="1" applyAlignment="1">
      <alignment horizontal="center" vertical="center" shrinkToFit="1"/>
    </xf>
    <xf numFmtId="192" fontId="0" fillId="2" borderId="9" xfId="0" applyNumberFormat="1" applyFont="1" applyFill="1" applyBorder="1" applyAlignment="1">
      <alignment horizontal="center" vertical="center" shrinkToFit="1"/>
    </xf>
    <xf numFmtId="187" fontId="0" fillId="2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39" fillId="0" borderId="9" xfId="17" applyNumberFormat="1" applyFont="1" applyBorder="1" applyAlignment="1">
      <alignment horizontal="center" vertical="center"/>
    </xf>
    <xf numFmtId="0" fontId="8" fillId="0" borderId="9" xfId="17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left" vertical="center" indent="2" shrinkToFit="1"/>
    </xf>
    <xf numFmtId="0" fontId="16" fillId="0" borderId="7" xfId="0" applyNumberFormat="1" applyFont="1" applyBorder="1" applyAlignment="1">
      <alignment horizontal="center" vertical="center" shrinkToFit="1"/>
    </xf>
    <xf numFmtId="0" fontId="16" fillId="0" borderId="3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187" fontId="7" fillId="0" borderId="0" xfId="17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/>
    </xf>
    <xf numFmtId="41" fontId="7" fillId="0" borderId="0" xfId="17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41" fontId="8" fillId="0" borderId="1" xfId="17" applyFont="1" applyBorder="1" applyAlignment="1">
      <alignment horizontal="right" vertical="center"/>
    </xf>
    <xf numFmtId="179" fontId="8" fillId="0" borderId="1" xfId="17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8" fillId="0" borderId="1" xfId="17" applyFont="1" applyBorder="1" applyAlignment="1">
      <alignment horizontal="right" vertical="center" shrinkToFit="1"/>
    </xf>
    <xf numFmtId="41" fontId="8" fillId="0" borderId="3" xfId="17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 shrinkToFit="1"/>
    </xf>
    <xf numFmtId="41" fontId="0" fillId="0" borderId="9" xfId="17" applyFont="1" applyBorder="1" applyAlignment="1">
      <alignment horizontal="left" vertical="center" indent="1" shrinkToFit="1"/>
    </xf>
    <xf numFmtId="0" fontId="0" fillId="0" borderId="9" xfId="0" applyFont="1" applyBorder="1" applyAlignment="1">
      <alignment horizontal="left" vertical="center" indent="1" shrinkToFit="1"/>
    </xf>
    <xf numFmtId="0" fontId="0" fillId="0" borderId="8" xfId="0" applyFont="1" applyBorder="1" applyAlignment="1">
      <alignment horizontal="left" vertical="center" indent="1" shrinkToFit="1"/>
    </xf>
    <xf numFmtId="0" fontId="0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7" fontId="7" fillId="0" borderId="9" xfId="17" applyNumberFormat="1" applyFont="1" applyBorder="1" applyAlignment="1">
      <alignment vertical="center" shrinkToFit="1"/>
    </xf>
    <xf numFmtId="187" fontId="7" fillId="0" borderId="0" xfId="17" applyNumberFormat="1" applyFont="1" applyBorder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7" fontId="8" fillId="0" borderId="1" xfId="17" applyNumberFormat="1" applyFont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193" fontId="8" fillId="0" borderId="1" xfId="17" applyNumberFormat="1" applyFont="1" applyBorder="1" applyAlignment="1">
      <alignment horizontal="right" vertical="center" shrinkToFit="1"/>
    </xf>
    <xf numFmtId="41" fontId="8" fillId="0" borderId="1" xfId="17" applyNumberFormat="1" applyFont="1" applyBorder="1" applyAlignment="1">
      <alignment horizontal="right" vertical="center" shrinkToFit="1"/>
    </xf>
    <xf numFmtId="182" fontId="39" fillId="0" borderId="1" xfId="17" applyNumberFormat="1" applyFont="1" applyBorder="1" applyAlignment="1">
      <alignment horizontal="right" vertical="center" shrinkToFit="1"/>
    </xf>
    <xf numFmtId="193" fontId="39" fillId="0" borderId="1" xfId="17" applyNumberFormat="1" applyFont="1" applyBorder="1" applyAlignment="1">
      <alignment vertical="center"/>
    </xf>
    <xf numFmtId="182" fontId="39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right" vertical="center" shrinkToFit="1"/>
    </xf>
    <xf numFmtId="192" fontId="8" fillId="0" borderId="1" xfId="0" applyNumberFormat="1" applyFont="1" applyFill="1" applyBorder="1" applyAlignment="1">
      <alignment horizontal="right" vertical="center" shrinkToFit="1"/>
    </xf>
    <xf numFmtId="1" fontId="8" fillId="0" borderId="1" xfId="28" applyNumberFormat="1" applyFont="1" applyFill="1" applyBorder="1" applyAlignment="1">
      <alignment horizontal="center" vertical="center" shrinkToFit="1"/>
    </xf>
    <xf numFmtId="187" fontId="8" fillId="0" borderId="1" xfId="0" applyNumberFormat="1" applyFont="1" applyFill="1" applyBorder="1" applyAlignment="1">
      <alignment horizontal="right" vertical="center" shrinkToFit="1"/>
    </xf>
    <xf numFmtId="192" fontId="8" fillId="0" borderId="1" xfId="0" applyNumberFormat="1" applyFont="1" applyFill="1" applyBorder="1" applyAlignment="1">
      <alignment horizontal="right" vertical="center" indent="1" shrinkToFit="1"/>
    </xf>
    <xf numFmtId="187" fontId="8" fillId="0" borderId="2" xfId="17" applyNumberFormat="1" applyFont="1" applyBorder="1" applyAlignment="1">
      <alignment vertical="center"/>
    </xf>
    <xf numFmtId="187" fontId="8" fillId="0" borderId="1" xfId="17" applyNumberFormat="1" applyFont="1" applyBorder="1" applyAlignment="1">
      <alignment vertical="center" shrinkToFit="1"/>
    </xf>
    <xf numFmtId="177" fontId="0" fillId="2" borderId="0" xfId="17" applyNumberFormat="1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184" fontId="0" fillId="2" borderId="0" xfId="0" applyNumberFormat="1" applyFont="1" applyFill="1" applyAlignment="1">
      <alignment horizontal="center" vertical="center" shrinkToFit="1"/>
    </xf>
    <xf numFmtId="179" fontId="0" fillId="0" borderId="0" xfId="17" applyNumberFormat="1" applyFont="1" applyBorder="1" applyAlignment="1">
      <alignment horizontal="right" vertical="center"/>
    </xf>
    <xf numFmtId="179" fontId="0" fillId="0" borderId="8" xfId="17" applyNumberFormat="1" applyFont="1" applyBorder="1" applyAlignment="1">
      <alignment horizontal="right" vertical="center"/>
    </xf>
    <xf numFmtId="179" fontId="0" fillId="0" borderId="1" xfId="17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79" fontId="6" fillId="0" borderId="0" xfId="17" applyNumberFormat="1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 shrinkToFit="1"/>
    </xf>
    <xf numFmtId="41" fontId="6" fillId="0" borderId="7" xfId="17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1" fontId="8" fillId="0" borderId="8" xfId="17" applyNumberFormat="1" applyFont="1" applyBorder="1" applyAlignment="1">
      <alignment horizontal="center" vertical="center"/>
    </xf>
    <xf numFmtId="41" fontId="8" fillId="0" borderId="8" xfId="17" applyFont="1" applyBorder="1" applyAlignment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187" fontId="8" fillId="0" borderId="0" xfId="18" applyNumberFormat="1" applyFont="1" applyBorder="1" applyAlignment="1">
      <alignment horizontal="right" vertical="center"/>
    </xf>
    <xf numFmtId="190" fontId="8" fillId="0" borderId="0" xfId="17" applyNumberFormat="1" applyFont="1" applyBorder="1" applyAlignment="1">
      <alignment vertical="center" shrinkToFit="1"/>
    </xf>
    <xf numFmtId="191" fontId="8" fillId="0" borderId="0" xfId="17" applyNumberFormat="1" applyFont="1" applyBorder="1" applyAlignment="1">
      <alignment vertical="center" shrinkToFit="1"/>
    </xf>
    <xf numFmtId="190" fontId="8" fillId="0" borderId="0" xfId="17" applyNumberFormat="1" applyFont="1" applyBorder="1" applyAlignment="1">
      <alignment horizontal="right" vertical="center" shrinkToFit="1"/>
    </xf>
    <xf numFmtId="187" fontId="8" fillId="0" borderId="8" xfId="17" applyNumberFormat="1" applyFont="1" applyBorder="1" applyAlignment="1">
      <alignment vertical="center" shrinkToFit="1"/>
    </xf>
    <xf numFmtId="190" fontId="0" fillId="2" borderId="1" xfId="0" applyNumberFormat="1" applyFont="1" applyFill="1" applyBorder="1" applyAlignment="1">
      <alignment horizontal="right" vertical="center" shrinkToFit="1"/>
    </xf>
    <xf numFmtId="41" fontId="41" fillId="0" borderId="0" xfId="17" applyFont="1" applyBorder="1" applyAlignment="1">
      <alignment horizontal="right" vertical="center"/>
    </xf>
    <xf numFmtId="187" fontId="0" fillId="0" borderId="0" xfId="20" applyNumberFormat="1" applyFont="1" applyBorder="1" applyAlignment="1" quotePrefix="1">
      <alignment vertical="center"/>
    </xf>
    <xf numFmtId="187" fontId="0" fillId="0" borderId="0" xfId="38" applyNumberFormat="1" applyFont="1" applyBorder="1" applyAlignment="1" quotePrefix="1">
      <alignment vertical="center"/>
      <protection/>
    </xf>
    <xf numFmtId="187" fontId="0" fillId="0" borderId="0" xfId="38" applyNumberFormat="1" applyFont="1" applyBorder="1" applyAlignment="1">
      <alignment vertical="center"/>
      <protection/>
    </xf>
    <xf numFmtId="187" fontId="0" fillId="0" borderId="0" xfId="20" applyNumberFormat="1" applyFont="1" applyBorder="1" applyAlignment="1">
      <alignment vertical="center"/>
    </xf>
    <xf numFmtId="187" fontId="8" fillId="0" borderId="9" xfId="17" applyNumberFormat="1" applyFont="1" applyBorder="1" applyAlignment="1">
      <alignment vertical="center"/>
    </xf>
    <xf numFmtId="187" fontId="8" fillId="0" borderId="8" xfId="17" applyNumberFormat="1" applyFont="1" applyBorder="1" applyAlignment="1">
      <alignment horizontal="right" vertical="center"/>
    </xf>
    <xf numFmtId="193" fontId="39" fillId="0" borderId="8" xfId="17" applyNumberFormat="1" applyFont="1" applyBorder="1" applyAlignment="1">
      <alignment vertical="center"/>
    </xf>
    <xf numFmtId="193" fontId="6" fillId="0" borderId="0" xfId="0" applyNumberFormat="1" applyFont="1" applyBorder="1" applyAlignment="1">
      <alignment horizontal="right" vertical="center" shrinkToFit="1"/>
    </xf>
    <xf numFmtId="182" fontId="6" fillId="0" borderId="0" xfId="17" applyNumberFormat="1" applyFont="1" applyBorder="1" applyAlignment="1">
      <alignment horizontal="right" vertical="center" shrinkToFit="1"/>
    </xf>
    <xf numFmtId="193" fontId="8" fillId="0" borderId="8" xfId="0" applyNumberFormat="1" applyFont="1" applyBorder="1" applyAlignment="1">
      <alignment horizontal="right" vertical="center" shrinkToFit="1"/>
    </xf>
    <xf numFmtId="193" fontId="8" fillId="0" borderId="1" xfId="0" applyNumberFormat="1" applyFont="1" applyBorder="1" applyAlignment="1">
      <alignment horizontal="right" vertical="center" shrinkToFit="1"/>
    </xf>
    <xf numFmtId="179" fontId="0" fillId="0" borderId="0" xfId="17" applyNumberFormat="1" applyFont="1" applyBorder="1" applyAlignment="1">
      <alignment horizontal="center" vertical="center"/>
    </xf>
    <xf numFmtId="184" fontId="0" fillId="2" borderId="9" xfId="0" applyNumberFormat="1" applyFont="1" applyFill="1" applyBorder="1" applyAlignment="1">
      <alignment horizontal="center" vertical="center" shrinkToFit="1"/>
    </xf>
    <xf numFmtId="184" fontId="0" fillId="2" borderId="0" xfId="0" applyNumberFormat="1" applyFont="1" applyFill="1" applyBorder="1" applyAlignment="1">
      <alignment horizontal="center" vertical="center" shrinkToFit="1"/>
    </xf>
    <xf numFmtId="191" fontId="0" fillId="2" borderId="0" xfId="0" applyNumberFormat="1" applyFont="1" applyFill="1" applyBorder="1" applyAlignment="1">
      <alignment horizontal="center" vertical="center" shrinkToFit="1"/>
    </xf>
    <xf numFmtId="41" fontId="20" fillId="2" borderId="21" xfId="17" applyFont="1" applyFill="1" applyBorder="1" applyAlignment="1">
      <alignment horizontal="right" vertical="center" wrapText="1"/>
    </xf>
    <xf numFmtId="41" fontId="0" fillId="2" borderId="30" xfId="17" applyFont="1" applyFill="1" applyBorder="1" applyAlignment="1">
      <alignment horizontal="right" vertical="center" wrapText="1"/>
    </xf>
    <xf numFmtId="200" fontId="20" fillId="2" borderId="3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right" vertical="center" shrinkToFit="1"/>
    </xf>
    <xf numFmtId="176" fontId="0" fillId="2" borderId="0" xfId="0" applyNumberFormat="1" applyFont="1" applyFill="1" applyBorder="1" applyAlignment="1">
      <alignment horizontal="right" vertical="center" shrinkToFit="1"/>
    </xf>
    <xf numFmtId="176" fontId="0" fillId="2" borderId="7" xfId="0" applyNumberFormat="1" applyFont="1" applyFill="1" applyBorder="1" applyAlignment="1">
      <alignment horizontal="right" vertical="center" shrinkToFit="1"/>
    </xf>
    <xf numFmtId="176" fontId="0" fillId="2" borderId="8" xfId="0" applyNumberFormat="1" applyFont="1" applyFill="1" applyBorder="1" applyAlignment="1">
      <alignment horizontal="right" vertical="center" shrinkToFit="1"/>
    </xf>
    <xf numFmtId="176" fontId="0" fillId="2" borderId="3" xfId="0" applyNumberFormat="1" applyFont="1" applyFill="1" applyBorder="1" applyAlignment="1">
      <alignment horizontal="right" vertical="center" shrinkToFit="1"/>
    </xf>
    <xf numFmtId="176" fontId="6" fillId="2" borderId="9" xfId="0" applyNumberFormat="1" applyFont="1" applyFill="1" applyBorder="1" applyAlignment="1">
      <alignment horizontal="right" vertical="center" shrinkToFit="1"/>
    </xf>
    <xf numFmtId="176" fontId="6" fillId="2" borderId="0" xfId="0" applyNumberFormat="1" applyFont="1" applyFill="1" applyBorder="1" applyAlignment="1">
      <alignment horizontal="right" vertical="center" shrinkToFit="1"/>
    </xf>
    <xf numFmtId="176" fontId="6" fillId="2" borderId="7" xfId="0" applyNumberFormat="1" applyFont="1" applyFill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/>
    </xf>
    <xf numFmtId="192" fontId="7" fillId="2" borderId="8" xfId="0" applyNumberFormat="1" applyFont="1" applyFill="1" applyBorder="1" applyAlignment="1">
      <alignment horizontal="center" vertical="center" shrinkToFit="1"/>
    </xf>
    <xf numFmtId="192" fontId="7" fillId="2" borderId="1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5" fillId="2" borderId="0" xfId="0" applyFont="1" applyFill="1" applyBorder="1" applyAlignment="1" quotePrefix="1">
      <alignment horizontal="left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1" fontId="8" fillId="0" borderId="0" xfId="17" applyFont="1" applyFill="1" applyBorder="1" applyAlignment="1">
      <alignment horizontal="right" vertical="center" shrinkToFit="1"/>
    </xf>
    <xf numFmtId="41" fontId="0" fillId="0" borderId="0" xfId="17" applyAlignment="1">
      <alignment vertical="center"/>
    </xf>
    <xf numFmtId="41" fontId="0" fillId="0" borderId="1" xfId="17" applyBorder="1" applyAlignment="1">
      <alignment vertical="center"/>
    </xf>
    <xf numFmtId="41" fontId="8" fillId="0" borderId="0" xfId="17" applyFont="1" applyFill="1" applyBorder="1" applyAlignment="1">
      <alignment horizontal="right" vertical="center"/>
    </xf>
    <xf numFmtId="41" fontId="8" fillId="0" borderId="0" xfId="17" applyFont="1" applyFill="1" applyBorder="1" applyAlignment="1">
      <alignment vertical="center"/>
    </xf>
    <xf numFmtId="41" fontId="8" fillId="0" borderId="1" xfId="17" applyFont="1" applyFill="1" applyBorder="1" applyAlignment="1">
      <alignment horizontal="right" vertical="center"/>
    </xf>
    <xf numFmtId="182" fontId="7" fillId="0" borderId="8" xfId="17" applyNumberFormat="1" applyFont="1" applyBorder="1" applyAlignment="1">
      <alignment horizontal="center" vertical="center"/>
    </xf>
    <xf numFmtId="187" fontId="7" fillId="2" borderId="1" xfId="0" applyNumberFormat="1" applyFont="1" applyFill="1" applyBorder="1" applyAlignment="1">
      <alignment horizontal="right" vertical="center" shrinkToFit="1"/>
    </xf>
    <xf numFmtId="192" fontId="7" fillId="2" borderId="1" xfId="0" applyNumberFormat="1" applyFont="1" applyFill="1" applyBorder="1" applyAlignment="1">
      <alignment horizontal="right" vertical="center" shrinkToFit="1"/>
    </xf>
    <xf numFmtId="192" fontId="6" fillId="2" borderId="1" xfId="0" applyNumberFormat="1" applyFont="1" applyFill="1" applyBorder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/>
    </xf>
    <xf numFmtId="192" fontId="4" fillId="2" borderId="1" xfId="0" applyNumberFormat="1" applyFont="1" applyFill="1" applyBorder="1" applyAlignment="1">
      <alignment horizontal="center" vertical="center"/>
    </xf>
    <xf numFmtId="192" fontId="0" fillId="2" borderId="8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/>
    </xf>
    <xf numFmtId="187" fontId="0" fillId="2" borderId="1" xfId="0" applyNumberFormat="1" applyFont="1" applyFill="1" applyBorder="1" applyAlignment="1">
      <alignment horizontal="center" vertical="center"/>
    </xf>
    <xf numFmtId="187" fontId="7" fillId="2" borderId="3" xfId="0" applyNumberFormat="1" applyFont="1" applyFill="1" applyBorder="1" applyAlignment="1">
      <alignment horizontal="center" vertical="center"/>
    </xf>
    <xf numFmtId="192" fontId="7" fillId="2" borderId="8" xfId="0" applyNumberFormat="1" applyFont="1" applyFill="1" applyBorder="1" applyAlignment="1">
      <alignment horizontal="center" vertical="center"/>
    </xf>
    <xf numFmtId="192" fontId="7" fillId="2" borderId="1" xfId="0" applyNumberFormat="1" applyFont="1" applyFill="1" applyBorder="1" applyAlignment="1">
      <alignment horizontal="right" vertical="center"/>
    </xf>
    <xf numFmtId="187" fontId="7" fillId="2" borderId="1" xfId="0" applyNumberFormat="1" applyFont="1" applyFill="1" applyBorder="1" applyAlignment="1">
      <alignment horizontal="right" vertical="center"/>
    </xf>
    <xf numFmtId="192" fontId="7" fillId="2" borderId="1" xfId="0" applyNumberFormat="1" applyFont="1" applyFill="1" applyBorder="1" applyAlignment="1">
      <alignment horizontal="right" vertical="center"/>
    </xf>
    <xf numFmtId="178" fontId="7" fillId="2" borderId="3" xfId="0" applyNumberFormat="1" applyFont="1" applyFill="1" applyBorder="1" applyAlignment="1">
      <alignment horizontal="right" vertical="center"/>
    </xf>
    <xf numFmtId="191" fontId="0" fillId="2" borderId="0" xfId="0" applyNumberFormat="1" applyFont="1" applyFill="1" applyAlignment="1">
      <alignment horizontal="center" vertical="center" shrinkToFit="1"/>
    </xf>
    <xf numFmtId="184" fontId="20" fillId="2" borderId="0" xfId="0" applyNumberFormat="1" applyFont="1" applyFill="1" applyAlignment="1">
      <alignment horizontal="center" vertical="center" shrinkToFit="1"/>
    </xf>
    <xf numFmtId="184" fontId="0" fillId="2" borderId="8" xfId="0" applyNumberFormat="1" applyFont="1" applyFill="1" applyBorder="1" applyAlignment="1">
      <alignment horizontal="center" vertical="center" shrinkToFit="1"/>
    </xf>
    <xf numFmtId="184" fontId="0" fillId="2" borderId="1" xfId="0" applyNumberFormat="1" applyFont="1" applyFill="1" applyBorder="1" applyAlignment="1">
      <alignment horizontal="center" vertical="center" shrinkToFit="1"/>
    </xf>
    <xf numFmtId="191" fontId="0" fillId="2" borderId="1" xfId="0" applyNumberFormat="1" applyFont="1" applyFill="1" applyBorder="1" applyAlignment="1">
      <alignment horizontal="center" vertical="center" shrinkToFit="1"/>
    </xf>
    <xf numFmtId="184" fontId="20" fillId="2" borderId="1" xfId="0" applyNumberFormat="1" applyFont="1" applyFill="1" applyBorder="1" applyAlignment="1">
      <alignment horizontal="center" vertical="center" shrinkToFit="1"/>
    </xf>
    <xf numFmtId="192" fontId="0" fillId="2" borderId="2" xfId="0" applyNumberFormat="1" applyFont="1" applyFill="1" applyBorder="1" applyAlignment="1">
      <alignment horizontal="center" vertical="center" shrinkToFit="1"/>
    </xf>
    <xf numFmtId="192" fontId="0" fillId="2" borderId="12" xfId="0" applyNumberFormat="1" applyFont="1" applyFill="1" applyBorder="1" applyAlignment="1">
      <alignment horizontal="center" vertical="center" shrinkToFit="1"/>
    </xf>
    <xf numFmtId="184" fontId="20" fillId="2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0" xfId="17" applyNumberFormat="1" applyFont="1" applyBorder="1" applyAlignment="1">
      <alignment horizontal="center" vertical="center"/>
    </xf>
    <xf numFmtId="206" fontId="0" fillId="2" borderId="1" xfId="0" applyNumberFormat="1" applyFont="1" applyFill="1" applyBorder="1" applyAlignment="1">
      <alignment horizontal="center" vertical="center" shrinkToFit="1"/>
    </xf>
    <xf numFmtId="181" fontId="0" fillId="2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20" fillId="2" borderId="8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/>
    </xf>
    <xf numFmtId="178" fontId="20" fillId="2" borderId="1" xfId="0" applyNumberFormat="1" applyFont="1" applyFill="1" applyBorder="1" applyAlignment="1">
      <alignment horizontal="center" vertical="center" shrinkToFit="1"/>
    </xf>
    <xf numFmtId="204" fontId="20" fillId="2" borderId="1" xfId="0" applyNumberFormat="1" applyFont="1" applyFill="1" applyBorder="1" applyAlignment="1">
      <alignment horizontal="center" vertical="center" shrinkToFit="1"/>
    </xf>
    <xf numFmtId="178" fontId="20" fillId="2" borderId="3" xfId="0" applyNumberFormat="1" applyFont="1" applyFill="1" applyBorder="1" applyAlignment="1">
      <alignment horizontal="center" vertical="center" shrinkToFit="1"/>
    </xf>
    <xf numFmtId="179" fontId="20" fillId="2" borderId="8" xfId="0" applyNumberFormat="1" applyFont="1" applyFill="1" applyBorder="1" applyAlignment="1">
      <alignment horizontal="center" vertical="center"/>
    </xf>
    <xf numFmtId="179" fontId="20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 shrinkToFit="1"/>
    </xf>
    <xf numFmtId="178" fontId="0" fillId="2" borderId="3" xfId="0" applyNumberFormat="1" applyFont="1" applyFill="1" applyBorder="1" applyAlignment="1">
      <alignment horizontal="center" vertical="center" shrinkToFit="1"/>
    </xf>
    <xf numFmtId="187" fontId="20" fillId="2" borderId="1" xfId="0" applyNumberFormat="1" applyFont="1" applyFill="1" applyBorder="1" applyAlignment="1">
      <alignment horizontal="center" vertical="center"/>
    </xf>
    <xf numFmtId="192" fontId="11" fillId="2" borderId="1" xfId="0" applyNumberFormat="1" applyFont="1" applyFill="1" applyBorder="1" applyAlignment="1">
      <alignment horizontal="center" vertical="center"/>
    </xf>
    <xf numFmtId="192" fontId="11" fillId="2" borderId="1" xfId="0" applyNumberFormat="1" applyFont="1" applyFill="1" applyBorder="1" applyAlignment="1">
      <alignment horizontal="center" vertical="center" shrinkToFit="1"/>
    </xf>
    <xf numFmtId="192" fontId="20" fillId="2" borderId="1" xfId="0" applyNumberFormat="1" applyFont="1" applyFill="1" applyBorder="1" applyAlignment="1">
      <alignment horizontal="center" vertical="center" shrinkToFit="1"/>
    </xf>
    <xf numFmtId="187" fontId="0" fillId="2" borderId="1" xfId="0" applyNumberFormat="1" applyFont="1" applyFill="1" applyBorder="1" applyAlignment="1">
      <alignment horizontal="center" vertical="center" shrinkToFit="1"/>
    </xf>
    <xf numFmtId="187" fontId="0" fillId="2" borderId="3" xfId="0" applyNumberFormat="1" applyFont="1" applyFill="1" applyBorder="1" applyAlignment="1">
      <alignment horizontal="center" vertical="center" shrinkToFit="1"/>
    </xf>
    <xf numFmtId="0" fontId="11" fillId="2" borderId="0" xfId="43" applyFill="1">
      <alignment vertical="center"/>
      <protection/>
    </xf>
    <xf numFmtId="0" fontId="0" fillId="2" borderId="0" xfId="0" applyFill="1" applyAlignment="1">
      <alignment vertical="center"/>
    </xf>
    <xf numFmtId="0" fontId="44" fillId="2" borderId="0" xfId="43" applyFont="1" applyFill="1" applyAlignment="1">
      <alignment vertical="center"/>
      <protection/>
    </xf>
    <xf numFmtId="0" fontId="0" fillId="2" borderId="0" xfId="0" applyFill="1" applyAlignment="1" quotePrefix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0" fontId="56" fillId="2" borderId="9" xfId="43" applyFont="1" applyFill="1" applyBorder="1">
      <alignment vertical="center"/>
      <protection/>
    </xf>
    <xf numFmtId="0" fontId="56" fillId="2" borderId="8" xfId="43" applyFont="1" applyFill="1" applyBorder="1">
      <alignment vertical="center"/>
      <protection/>
    </xf>
    <xf numFmtId="0" fontId="57" fillId="2" borderId="12" xfId="43" applyFont="1" applyFill="1" applyBorder="1" applyAlignment="1">
      <alignment horizontal="center" vertical="center" wrapText="1"/>
      <protection/>
    </xf>
    <xf numFmtId="0" fontId="57" fillId="2" borderId="2" xfId="43" applyFont="1" applyFill="1" applyBorder="1" applyAlignment="1">
      <alignment horizontal="center" vertical="center"/>
      <protection/>
    </xf>
    <xf numFmtId="0" fontId="57" fillId="2" borderId="12" xfId="43" applyFont="1" applyFill="1" applyBorder="1" applyAlignment="1">
      <alignment horizontal="center" vertical="center"/>
      <protection/>
    </xf>
    <xf numFmtId="0" fontId="56" fillId="2" borderId="7" xfId="43" applyFont="1" applyFill="1" applyBorder="1" applyAlignment="1">
      <alignment horizontal="center" vertical="center" wrapText="1"/>
      <protection/>
    </xf>
    <xf numFmtId="0" fontId="56" fillId="2" borderId="0" xfId="43" applyFont="1" applyFill="1" applyBorder="1" applyAlignment="1">
      <alignment horizontal="center" vertical="center"/>
      <protection/>
    </xf>
    <xf numFmtId="0" fontId="56" fillId="2" borderId="7" xfId="43" applyFont="1" applyFill="1" applyBorder="1" applyAlignment="1">
      <alignment horizontal="center" vertical="center"/>
      <protection/>
    </xf>
    <xf numFmtId="0" fontId="56" fillId="2" borderId="3" xfId="43" applyFont="1" applyFill="1" applyBorder="1" applyAlignment="1">
      <alignment horizontal="center" vertical="center"/>
      <protection/>
    </xf>
    <xf numFmtId="0" fontId="56" fillId="2" borderId="1" xfId="43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shrinkToFit="1"/>
    </xf>
    <xf numFmtId="0" fontId="5" fillId="2" borderId="10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Continuous" vertical="center" shrinkToFit="1"/>
    </xf>
    <xf numFmtId="208" fontId="0" fillId="2" borderId="0" xfId="0" applyNumberFormat="1" applyFont="1" applyFill="1" applyBorder="1" applyAlignment="1">
      <alignment horizontal="center" vertical="center"/>
    </xf>
    <xf numFmtId="208" fontId="0" fillId="2" borderId="0" xfId="0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20" fillId="2" borderId="7" xfId="0" applyFont="1" applyFill="1" applyBorder="1" applyAlignment="1" quotePrefix="1">
      <alignment horizontal="center" vertical="center" shrinkToFit="1"/>
    </xf>
    <xf numFmtId="192" fontId="20" fillId="2" borderId="9" xfId="0" applyNumberFormat="1" applyFont="1" applyFill="1" applyBorder="1" applyAlignment="1">
      <alignment horizontal="center" vertical="center" shrinkToFit="1"/>
    </xf>
    <xf numFmtId="192" fontId="20" fillId="2" borderId="0" xfId="0" applyNumberFormat="1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/>
    </xf>
    <xf numFmtId="208" fontId="0" fillId="2" borderId="1" xfId="0" applyNumberFormat="1" applyFont="1" applyFill="1" applyBorder="1" applyAlignment="1">
      <alignment horizontal="center" vertical="center"/>
    </xf>
    <xf numFmtId="208" fontId="0" fillId="2" borderId="1" xfId="0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3" fontId="61" fillId="2" borderId="19" xfId="0" applyNumberFormat="1" applyFont="1" applyFill="1" applyBorder="1" applyAlignment="1">
      <alignment horizontal="center" vertical="center" wrapText="1"/>
    </xf>
    <xf numFmtId="4" fontId="61" fillId="2" borderId="0" xfId="0" applyNumberFormat="1" applyFont="1" applyFill="1" applyBorder="1" applyAlignment="1">
      <alignment horizontal="center" vertical="center" wrapText="1"/>
    </xf>
    <xf numFmtId="3" fontId="61" fillId="2" borderId="0" xfId="0" applyNumberFormat="1" applyFont="1" applyFill="1" applyBorder="1" applyAlignment="1">
      <alignment horizontal="center" vertical="center" wrapText="1"/>
    </xf>
    <xf numFmtId="185" fontId="61" fillId="2" borderId="0" xfId="0" applyNumberFormat="1" applyFont="1" applyFill="1" applyBorder="1" applyAlignment="1">
      <alignment horizontal="center" vertical="center" wrapText="1"/>
    </xf>
    <xf numFmtId="4" fontId="61" fillId="2" borderId="7" xfId="0" applyNumberFormat="1" applyFont="1" applyFill="1" applyBorder="1" applyAlignment="1">
      <alignment horizontal="center" vertical="center" wrapText="1"/>
    </xf>
    <xf numFmtId="3" fontId="62" fillId="2" borderId="19" xfId="0" applyNumberFormat="1" applyFont="1" applyFill="1" applyBorder="1" applyAlignment="1">
      <alignment horizontal="center" vertical="center" wrapText="1"/>
    </xf>
    <xf numFmtId="4" fontId="62" fillId="2" borderId="0" xfId="0" applyNumberFormat="1" applyFont="1" applyFill="1" applyBorder="1" applyAlignment="1">
      <alignment horizontal="center" vertical="center" wrapText="1"/>
    </xf>
    <xf numFmtId="0" fontId="62" fillId="2" borderId="0" xfId="0" applyNumberFormat="1" applyFont="1" applyFill="1" applyBorder="1" applyAlignment="1">
      <alignment horizontal="center" vertical="center" wrapText="1"/>
    </xf>
    <xf numFmtId="3" fontId="62" fillId="2" borderId="0" xfId="0" applyNumberFormat="1" applyFont="1" applyFill="1" applyBorder="1" applyAlignment="1">
      <alignment horizontal="center" vertical="center" wrapText="1"/>
    </xf>
    <xf numFmtId="4" fontId="62" fillId="2" borderId="23" xfId="0" applyNumberFormat="1" applyFont="1" applyFill="1" applyBorder="1" applyAlignment="1">
      <alignment horizontal="center" vertical="center" wrapText="1"/>
    </xf>
    <xf numFmtId="3" fontId="62" fillId="2" borderId="21" xfId="0" applyNumberFormat="1" applyFont="1" applyFill="1" applyBorder="1" applyAlignment="1">
      <alignment horizontal="center" vertical="center" wrapText="1"/>
    </xf>
    <xf numFmtId="4" fontId="62" fillId="2" borderId="30" xfId="0" applyNumberFormat="1" applyFont="1" applyFill="1" applyBorder="1" applyAlignment="1">
      <alignment horizontal="center" vertical="center" wrapText="1"/>
    </xf>
    <xf numFmtId="3" fontId="62" fillId="2" borderId="30" xfId="0" applyNumberFormat="1" applyFont="1" applyFill="1" applyBorder="1" applyAlignment="1">
      <alignment horizontal="center" vertical="center" wrapText="1"/>
    </xf>
    <xf numFmtId="3" fontId="62" fillId="2" borderId="1" xfId="0" applyNumberFormat="1" applyFont="1" applyFill="1" applyBorder="1" applyAlignment="1">
      <alignment horizontal="center" vertical="center" wrapText="1"/>
    </xf>
    <xf numFmtId="4" fontId="62" fillId="2" borderId="3" xfId="0" applyNumberFormat="1" applyFont="1" applyFill="1" applyBorder="1" applyAlignment="1">
      <alignment horizontal="center" vertical="center" wrapText="1"/>
    </xf>
    <xf numFmtId="3" fontId="61" fillId="2" borderId="9" xfId="0" applyNumberFormat="1" applyFont="1" applyFill="1" applyBorder="1" applyAlignment="1">
      <alignment horizontal="center" vertical="center" wrapText="1"/>
    </xf>
    <xf numFmtId="3" fontId="62" fillId="2" borderId="9" xfId="0" applyNumberFormat="1" applyFont="1" applyFill="1" applyBorder="1" applyAlignment="1">
      <alignment horizontal="center" vertical="center" wrapText="1"/>
    </xf>
    <xf numFmtId="4" fontId="62" fillId="2" borderId="7" xfId="0" applyNumberFormat="1" applyFont="1" applyFill="1" applyBorder="1" applyAlignment="1">
      <alignment horizontal="center" vertical="center" wrapText="1"/>
    </xf>
    <xf numFmtId="4" fontId="62" fillId="2" borderId="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62" fillId="2" borderId="8" xfId="0" applyNumberFormat="1" applyFont="1" applyFill="1" applyBorder="1" applyAlignment="1">
      <alignment horizontal="center" vertical="center" wrapText="1"/>
    </xf>
    <xf numFmtId="187" fontId="20" fillId="2" borderId="1" xfId="0" applyNumberFormat="1" applyFont="1" applyFill="1" applyBorder="1" applyAlignment="1">
      <alignment horizontal="center" vertical="center" shrinkToFit="1"/>
    </xf>
    <xf numFmtId="187" fontId="20" fillId="2" borderId="3" xfId="0" applyNumberFormat="1" applyFont="1" applyFill="1" applyBorder="1" applyAlignment="1">
      <alignment horizontal="center" vertical="center" shrinkToFit="1"/>
    </xf>
    <xf numFmtId="192" fontId="4" fillId="2" borderId="2" xfId="0" applyNumberFormat="1" applyFont="1" applyFill="1" applyBorder="1" applyAlignment="1">
      <alignment horizontal="center" vertical="center" shrinkToFit="1"/>
    </xf>
    <xf numFmtId="192" fontId="0" fillId="2" borderId="0" xfId="0" applyNumberFormat="1" applyFont="1" applyFill="1" applyAlignment="1">
      <alignment horizontal="center" vertical="center" shrinkToFit="1"/>
    </xf>
    <xf numFmtId="187" fontId="4" fillId="2" borderId="0" xfId="0" applyNumberFormat="1" applyFont="1" applyFill="1" applyBorder="1" applyAlignment="1">
      <alignment horizontal="center" vertical="center" shrinkToFit="1"/>
    </xf>
    <xf numFmtId="187" fontId="4" fillId="2" borderId="0" xfId="0" applyNumberFormat="1" applyFont="1" applyFill="1" applyAlignment="1">
      <alignment horizontal="center" vertical="center" shrinkToFit="1"/>
    </xf>
    <xf numFmtId="192" fontId="0" fillId="2" borderId="1" xfId="0" applyNumberFormat="1" applyFont="1" applyFill="1" applyBorder="1" applyAlignment="1">
      <alignment horizontal="center" vertical="center" shrinkToFit="1"/>
    </xf>
    <xf numFmtId="192" fontId="6" fillId="2" borderId="2" xfId="0" applyNumberFormat="1" applyFont="1" applyFill="1" applyBorder="1" applyAlignment="1">
      <alignment horizontal="center" vertical="center" shrinkToFit="1"/>
    </xf>
    <xf numFmtId="184" fontId="6" fillId="2" borderId="0" xfId="0" applyNumberFormat="1" applyFont="1" applyFill="1" applyAlignment="1">
      <alignment horizontal="center" vertical="center" shrinkToFit="1"/>
    </xf>
    <xf numFmtId="192" fontId="6" fillId="2" borderId="0" xfId="0" applyNumberFormat="1" applyFont="1" applyFill="1" applyAlignment="1">
      <alignment horizontal="center" vertical="center" shrinkToFit="1"/>
    </xf>
    <xf numFmtId="0" fontId="60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176" fontId="0" fillId="2" borderId="1" xfId="42" applyNumberFormat="1" applyFont="1" applyFill="1" applyBorder="1" applyAlignment="1">
      <alignment horizontal="center" vertical="center" shrinkToFit="1"/>
      <protection/>
    </xf>
    <xf numFmtId="176" fontId="20" fillId="2" borderId="10" xfId="42" applyNumberFormat="1" applyFont="1" applyFill="1" applyBorder="1" applyAlignment="1">
      <alignment horizontal="center" vertical="center" shrinkToFit="1"/>
      <protection/>
    </xf>
    <xf numFmtId="176" fontId="20" fillId="2" borderId="2" xfId="42" applyNumberFormat="1" applyFont="1" applyFill="1" applyBorder="1" applyAlignment="1">
      <alignment horizontal="center" vertical="center" shrinkToFit="1"/>
      <protection/>
    </xf>
    <xf numFmtId="176" fontId="20" fillId="2" borderId="12" xfId="42" applyNumberFormat="1" applyFont="1" applyFill="1" applyBorder="1" applyAlignment="1">
      <alignment horizontal="center" vertical="center" shrinkToFit="1"/>
      <protection/>
    </xf>
    <xf numFmtId="179" fontId="0" fillId="2" borderId="0" xfId="42" applyNumberFormat="1" applyFont="1" applyFill="1" applyBorder="1" applyAlignment="1">
      <alignment horizontal="center" vertical="center" shrinkToFit="1"/>
      <protection/>
    </xf>
    <xf numFmtId="49" fontId="0" fillId="2" borderId="0" xfId="42" applyNumberFormat="1" applyFont="1" applyFill="1" applyBorder="1" applyAlignment="1">
      <alignment horizontal="center" vertical="center" shrinkToFit="1"/>
      <protection/>
    </xf>
    <xf numFmtId="49" fontId="0" fillId="2" borderId="1" xfId="42" applyNumberFormat="1" applyFont="1" applyFill="1" applyBorder="1" applyAlignment="1">
      <alignment horizontal="center" vertical="center" shrinkToFit="1"/>
      <protection/>
    </xf>
    <xf numFmtId="178" fontId="0" fillId="2" borderId="9" xfId="42" applyNumberFormat="1" applyFont="1" applyFill="1" applyBorder="1" applyAlignment="1">
      <alignment horizontal="center" vertical="center" shrinkToFit="1"/>
      <protection/>
    </xf>
    <xf numFmtId="178" fontId="0" fillId="2" borderId="8" xfId="42" applyNumberFormat="1" applyFont="1" applyFill="1" applyBorder="1" applyAlignment="1">
      <alignment horizontal="center" vertical="center" shrinkToFit="1"/>
      <protection/>
    </xf>
    <xf numFmtId="179" fontId="20" fillId="0" borderId="8" xfId="44" applyNumberFormat="1" applyFont="1" applyFill="1" applyBorder="1" applyAlignment="1">
      <alignment horizontal="center" vertical="center" shrinkToFit="1"/>
      <protection/>
    </xf>
    <xf numFmtId="179" fontId="20" fillId="0" borderId="1" xfId="44" applyNumberFormat="1" applyFont="1" applyFill="1" applyBorder="1" applyAlignment="1">
      <alignment horizontal="center" vertical="center" shrinkToFit="1"/>
      <protection/>
    </xf>
    <xf numFmtId="179" fontId="20" fillId="0" borderId="3" xfId="44" applyNumberFormat="1" applyFont="1" applyFill="1" applyBorder="1" applyAlignment="1">
      <alignment horizontal="center" vertical="center" shrinkToFit="1"/>
      <protection/>
    </xf>
    <xf numFmtId="179" fontId="20" fillId="2" borderId="1" xfId="44" applyNumberFormat="1" applyFont="1" applyFill="1" applyBorder="1" applyAlignment="1">
      <alignment horizontal="center" vertical="center" shrinkToFit="1"/>
      <protection/>
    </xf>
    <xf numFmtId="176" fontId="20" fillId="2" borderId="0" xfId="0" applyNumberFormat="1" applyFont="1" applyFill="1" applyBorder="1" applyAlignment="1">
      <alignment horizontal="center" vertical="center" shrinkToFit="1"/>
    </xf>
    <xf numFmtId="176" fontId="20" fillId="2" borderId="7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92" fontId="0" fillId="2" borderId="0" xfId="0" applyNumberFormat="1" applyFont="1" applyFill="1" applyBorder="1" applyAlignment="1">
      <alignment horizontal="center" vertical="center" shrinkToFit="1"/>
    </xf>
    <xf numFmtId="192" fontId="0" fillId="2" borderId="7" xfId="0" applyNumberFormat="1" applyFont="1" applyFill="1" applyBorder="1" applyAlignment="1">
      <alignment horizontal="center" vertical="center" shrinkToFit="1"/>
    </xf>
    <xf numFmtId="190" fontId="8" fillId="0" borderId="0" xfId="0" applyNumberFormat="1" applyFont="1" applyFill="1" applyBorder="1" applyAlignment="1">
      <alignment horizontal="center" vertical="center" shrinkToFit="1"/>
    </xf>
    <xf numFmtId="190" fontId="7" fillId="2" borderId="1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190" fontId="8" fillId="0" borderId="7" xfId="0" applyNumberFormat="1" applyFont="1" applyFill="1" applyBorder="1" applyAlignment="1">
      <alignment horizontal="center" vertical="center" shrinkToFit="1"/>
    </xf>
    <xf numFmtId="190" fontId="7" fillId="2" borderId="3" xfId="0" applyNumberFormat="1" applyFont="1" applyFill="1" applyBorder="1" applyAlignment="1">
      <alignment horizontal="center" vertical="center" shrinkToFit="1"/>
    </xf>
    <xf numFmtId="191" fontId="8" fillId="0" borderId="7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Border="1" applyAlignment="1">
      <alignment horizontal="center" vertical="center" shrinkToFit="1"/>
    </xf>
    <xf numFmtId="191" fontId="0" fillId="0" borderId="0" xfId="22" applyNumberFormat="1" applyFont="1" applyBorder="1" applyAlignment="1" quotePrefix="1">
      <alignment horizontal="center" vertical="center"/>
    </xf>
    <xf numFmtId="191" fontId="8" fillId="0" borderId="7" xfId="0" applyNumberFormat="1" applyFont="1" applyBorder="1" applyAlignment="1">
      <alignment horizontal="center" vertical="center"/>
    </xf>
    <xf numFmtId="191" fontId="0" fillId="0" borderId="7" xfId="32" applyNumberFormat="1" applyFont="1" applyBorder="1" applyAlignment="1">
      <alignment horizontal="center" vertical="center"/>
      <protection/>
    </xf>
    <xf numFmtId="49" fontId="6" fillId="0" borderId="3" xfId="0" applyNumberFormat="1" applyFont="1" applyFill="1" applyBorder="1" applyAlignment="1">
      <alignment horizontal="center" vertical="center" shrinkToFit="1"/>
    </xf>
    <xf numFmtId="178" fontId="6" fillId="0" borderId="8" xfId="0" applyNumberFormat="1" applyFont="1" applyFill="1" applyBorder="1" applyAlignment="1">
      <alignment horizontal="center" vertical="center"/>
    </xf>
    <xf numFmtId="189" fontId="8" fillId="0" borderId="0" xfId="17" applyNumberFormat="1" applyFont="1" applyBorder="1" applyAlignment="1">
      <alignment horizontal="right" vertical="center" shrinkToFit="1"/>
    </xf>
    <xf numFmtId="216" fontId="8" fillId="0" borderId="0" xfId="17" applyNumberFormat="1" applyFont="1" applyBorder="1" applyAlignment="1">
      <alignment horizontal="right" vertical="center" shrinkToFit="1"/>
    </xf>
    <xf numFmtId="189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187" fontId="8" fillId="0" borderId="0" xfId="18" applyNumberFormat="1" applyFont="1" applyBorder="1" applyAlignment="1" quotePrefix="1">
      <alignment vertical="center"/>
    </xf>
    <xf numFmtId="187" fontId="8" fillId="0" borderId="0" xfId="18" applyNumberFormat="1" applyFont="1" applyBorder="1" applyAlignment="1">
      <alignment vertical="center"/>
    </xf>
    <xf numFmtId="207" fontId="7" fillId="0" borderId="0" xfId="17" applyNumberFormat="1" applyFont="1" applyBorder="1" applyAlignment="1">
      <alignment vertical="center"/>
    </xf>
    <xf numFmtId="207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207" fontId="8" fillId="0" borderId="7" xfId="17" applyNumberFormat="1" applyFont="1" applyBorder="1" applyAlignment="1">
      <alignment vertical="center"/>
    </xf>
    <xf numFmtId="207" fontId="8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207" fontId="8" fillId="0" borderId="3" xfId="17" applyNumberFormat="1" applyFont="1" applyBorder="1" applyAlignment="1">
      <alignment vertical="center"/>
    </xf>
    <xf numFmtId="216" fontId="8" fillId="0" borderId="0" xfId="17" applyNumberFormat="1" applyFont="1" applyBorder="1" applyAlignment="1">
      <alignment vertical="center"/>
    </xf>
    <xf numFmtId="189" fontId="8" fillId="0" borderId="0" xfId="17" applyNumberFormat="1" applyFont="1" applyBorder="1" applyAlignment="1">
      <alignment vertical="center"/>
    </xf>
    <xf numFmtId="207" fontId="7" fillId="0" borderId="7" xfId="17" applyNumberFormat="1" applyFont="1" applyBorder="1" applyAlignment="1">
      <alignment vertical="center"/>
    </xf>
    <xf numFmtId="187" fontId="0" fillId="0" borderId="0" xfId="28" applyNumberFormat="1" applyFont="1" applyBorder="1" applyAlignment="1">
      <alignment horizontal="right" vertical="center" shrinkToFit="1"/>
    </xf>
    <xf numFmtId="187" fontId="8" fillId="0" borderId="7" xfId="17" applyNumberFormat="1" applyFont="1" applyBorder="1" applyAlignment="1">
      <alignment horizontal="right" vertical="center" shrinkToFit="1"/>
    </xf>
    <xf numFmtId="41" fontId="8" fillId="0" borderId="9" xfId="17" applyNumberFormat="1" applyFont="1" applyBorder="1" applyAlignment="1">
      <alignment vertical="center" shrinkToFit="1"/>
    </xf>
    <xf numFmtId="41" fontId="8" fillId="0" borderId="0" xfId="17" applyNumberFormat="1" applyFont="1" applyBorder="1" applyAlignment="1">
      <alignment vertical="center" shrinkToFit="1"/>
    </xf>
    <xf numFmtId="41" fontId="7" fillId="0" borderId="0" xfId="17" applyNumberFormat="1" applyFont="1" applyBorder="1" applyAlignment="1">
      <alignment horizontal="right" vertical="center" shrinkToFit="1"/>
    </xf>
    <xf numFmtId="41" fontId="7" fillId="0" borderId="7" xfId="17" applyNumberFormat="1" applyFont="1" applyBorder="1" applyAlignment="1">
      <alignment horizontal="right" vertical="center" shrinkToFit="1"/>
    </xf>
    <xf numFmtId="41" fontId="8" fillId="0" borderId="7" xfId="17" applyNumberFormat="1" applyFont="1" applyBorder="1" applyAlignment="1">
      <alignment horizontal="right" vertical="center" shrinkToFit="1"/>
    </xf>
    <xf numFmtId="41" fontId="8" fillId="0" borderId="3" xfId="17" applyNumberFormat="1" applyFont="1" applyBorder="1" applyAlignment="1">
      <alignment horizontal="right" vertical="center" shrinkToFit="1"/>
    </xf>
    <xf numFmtId="207" fontId="8" fillId="0" borderId="0" xfId="17" applyNumberFormat="1" applyFont="1" applyBorder="1" applyAlignment="1">
      <alignment vertical="center" shrinkToFit="1"/>
    </xf>
    <xf numFmtId="187" fontId="0" fillId="0" borderId="0" xfId="20" applyNumberFormat="1" applyFont="1" applyBorder="1" applyAlignment="1" quotePrefix="1">
      <alignment horizontal="right" vertical="center"/>
    </xf>
    <xf numFmtId="187" fontId="0" fillId="0" borderId="0" xfId="38" applyNumberFormat="1" applyFont="1" applyBorder="1" applyAlignment="1" quotePrefix="1">
      <alignment horizontal="right" vertical="center"/>
      <protection/>
    </xf>
    <xf numFmtId="41" fontId="40" fillId="0" borderId="0" xfId="17" applyFont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41" fontId="40" fillId="0" borderId="1" xfId="17" applyFont="1" applyBorder="1" applyAlignment="1">
      <alignment horizontal="right" vertical="center"/>
    </xf>
    <xf numFmtId="187" fontId="0" fillId="0" borderId="0" xfId="20" applyNumberFormat="1" applyFont="1" applyBorder="1" applyAlignment="1">
      <alignment horizontal="right" vertical="center"/>
    </xf>
    <xf numFmtId="187" fontId="8" fillId="0" borderId="7" xfId="17" applyNumberFormat="1" applyFont="1" applyBorder="1" applyAlignment="1">
      <alignment horizontal="right" vertical="center"/>
    </xf>
    <xf numFmtId="187" fontId="7" fillId="0" borderId="0" xfId="17" applyNumberFormat="1" applyFont="1" applyBorder="1" applyAlignment="1">
      <alignment horizontal="right" vertical="center"/>
    </xf>
    <xf numFmtId="41" fontId="8" fillId="0" borderId="1" xfId="17" applyNumberFormat="1" applyFont="1" applyBorder="1" applyAlignment="1">
      <alignment horizontal="right" vertical="center"/>
    </xf>
    <xf numFmtId="41" fontId="8" fillId="0" borderId="3" xfId="17" applyNumberFormat="1" applyFont="1" applyBorder="1" applyAlignment="1">
      <alignment horizontal="right" vertical="center"/>
    </xf>
    <xf numFmtId="187" fontId="7" fillId="0" borderId="0" xfId="17" applyNumberFormat="1" applyFont="1" applyBorder="1" applyAlignment="1">
      <alignment horizontal="right" vertical="center" shrinkToFit="1"/>
    </xf>
    <xf numFmtId="41" fontId="8" fillId="0" borderId="8" xfId="17" applyNumberFormat="1" applyFont="1" applyBorder="1" applyAlignment="1">
      <alignment horizontal="right" vertical="center" shrinkToFit="1"/>
    </xf>
    <xf numFmtId="193" fontId="6" fillId="0" borderId="0" xfId="17" applyNumberFormat="1" applyFont="1" applyBorder="1" applyAlignment="1">
      <alignment vertical="center"/>
    </xf>
    <xf numFmtId="41" fontId="6" fillId="0" borderId="0" xfId="17" applyNumberFormat="1" applyFont="1" applyBorder="1" applyAlignment="1">
      <alignment vertical="center"/>
    </xf>
    <xf numFmtId="41" fontId="8" fillId="0" borderId="3" xfId="17" applyNumberFormat="1" applyFont="1" applyBorder="1" applyAlignment="1">
      <alignment horizontal="center" vertical="center"/>
    </xf>
    <xf numFmtId="179" fontId="0" fillId="0" borderId="8" xfId="17" applyNumberFormat="1" applyFont="1" applyBorder="1" applyAlignment="1">
      <alignment horizontal="center" vertical="center"/>
    </xf>
    <xf numFmtId="179" fontId="0" fillId="0" borderId="1" xfId="17" applyNumberFormat="1" applyFont="1" applyBorder="1" applyAlignment="1">
      <alignment horizontal="center" vertical="center"/>
    </xf>
    <xf numFmtId="179" fontId="7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Fill="1" applyBorder="1" applyAlignment="1">
      <alignment horizontal="center" vertical="center" shrinkToFit="1"/>
    </xf>
    <xf numFmtId="192" fontId="0" fillId="2" borderId="1" xfId="0" applyNumberFormat="1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 shrinkToFit="1"/>
    </xf>
    <xf numFmtId="179" fontId="20" fillId="2" borderId="8" xfId="0" applyNumberFormat="1" applyFont="1" applyFill="1" applyBorder="1" applyAlignment="1">
      <alignment horizontal="center" vertical="center" shrinkToFit="1"/>
    </xf>
    <xf numFmtId="179" fontId="20" fillId="2" borderId="1" xfId="0" applyNumberFormat="1" applyFont="1" applyFill="1" applyBorder="1" applyAlignment="1">
      <alignment horizontal="center" vertical="center" shrinkToFit="1"/>
    </xf>
    <xf numFmtId="179" fontId="20" fillId="2" borderId="3" xfId="0" applyNumberFormat="1" applyFont="1" applyFill="1" applyBorder="1" applyAlignment="1">
      <alignment horizontal="center" vertical="center" shrinkToFit="1"/>
    </xf>
    <xf numFmtId="41" fontId="7" fillId="2" borderId="8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 shrinkToFit="1"/>
    </xf>
    <xf numFmtId="189" fontId="0" fillId="2" borderId="1" xfId="0" applyNumberFormat="1" applyFont="1" applyFill="1" applyBorder="1" applyAlignment="1">
      <alignment horizontal="center" vertical="center" shrinkToFit="1"/>
    </xf>
    <xf numFmtId="181" fontId="0" fillId="2" borderId="1" xfId="0" applyNumberFormat="1" applyFont="1" applyFill="1" applyBorder="1" applyAlignment="1">
      <alignment horizontal="center" vertical="center" shrinkToFit="1"/>
    </xf>
    <xf numFmtId="206" fontId="0" fillId="2" borderId="1" xfId="0" applyNumberFormat="1" applyFont="1" applyFill="1" applyBorder="1" applyAlignment="1">
      <alignment horizontal="center" vertical="center" shrinkToFit="1"/>
    </xf>
    <xf numFmtId="196" fontId="0" fillId="2" borderId="1" xfId="0" applyNumberFormat="1" applyFont="1" applyFill="1" applyBorder="1" applyAlignment="1">
      <alignment horizontal="center" vertical="center" shrinkToFit="1"/>
    </xf>
    <xf numFmtId="43" fontId="45" fillId="0" borderId="2" xfId="17" applyNumberFormat="1" applyFont="1" applyBorder="1" applyAlignment="1">
      <alignment horizontal="center" vertical="center" wrapText="1"/>
    </xf>
    <xf numFmtId="183" fontId="45" fillId="0" borderId="12" xfId="0" applyNumberFormat="1" applyFont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center" vertical="center" shrinkToFit="1"/>
    </xf>
    <xf numFmtId="0" fontId="63" fillId="2" borderId="4" xfId="0" applyFont="1" applyFill="1" applyBorder="1" applyAlignment="1">
      <alignment horizontal="center" vertical="center" shrinkToFit="1"/>
    </xf>
    <xf numFmtId="0" fontId="63" fillId="2" borderId="2" xfId="0" applyFont="1" applyFill="1" applyBorder="1" applyAlignment="1">
      <alignment horizontal="center" vertical="center" shrinkToFit="1"/>
    </xf>
    <xf numFmtId="0" fontId="64" fillId="2" borderId="3" xfId="0" applyFont="1" applyFill="1" applyBorder="1" applyAlignment="1">
      <alignment horizontal="center" vertical="center" shrinkToFit="1"/>
    </xf>
    <xf numFmtId="0" fontId="64" fillId="2" borderId="6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horizontal="center" vertical="center" shrinkToFit="1"/>
    </xf>
    <xf numFmtId="178" fontId="64" fillId="0" borderId="9" xfId="0" applyNumberFormat="1" applyFont="1" applyFill="1" applyBorder="1" applyAlignment="1">
      <alignment horizontal="right" vertical="center" shrinkToFit="1"/>
    </xf>
    <xf numFmtId="178" fontId="64" fillId="0" borderId="0" xfId="0" applyNumberFormat="1" applyFont="1" applyFill="1" applyAlignment="1">
      <alignment horizontal="right" vertical="center" shrinkToFit="1"/>
    </xf>
    <xf numFmtId="178" fontId="64" fillId="0" borderId="0" xfId="0" applyNumberFormat="1" applyFont="1" applyFill="1" applyAlignment="1">
      <alignment horizontal="right" vertical="center" indent="1" shrinkToFit="1"/>
    </xf>
    <xf numFmtId="178" fontId="64" fillId="0" borderId="0" xfId="0" applyNumberFormat="1" applyFont="1" applyFill="1" applyBorder="1" applyAlignment="1">
      <alignment vertical="center" shrinkToFit="1"/>
    </xf>
    <xf numFmtId="178" fontId="64" fillId="0" borderId="0" xfId="0" applyNumberFormat="1" applyFont="1" applyFill="1" applyAlignment="1">
      <alignment vertical="center" shrinkToFit="1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178" fontId="64" fillId="0" borderId="0" xfId="0" applyNumberFormat="1" applyFont="1" applyFill="1" applyBorder="1" applyAlignment="1">
      <alignment horizontal="right" vertical="center" shrinkToFit="1"/>
    </xf>
    <xf numFmtId="0" fontId="66" fillId="0" borderId="0" xfId="0" applyFont="1" applyFill="1" applyBorder="1" applyAlignment="1">
      <alignment horizontal="center" vertical="center" shrinkToFit="1"/>
    </xf>
    <xf numFmtId="176" fontId="66" fillId="0" borderId="9" xfId="0" applyNumberFormat="1" applyFont="1" applyFill="1" applyBorder="1" applyAlignment="1">
      <alignment horizontal="right" vertical="center" shrinkToFit="1"/>
    </xf>
    <xf numFmtId="176" fontId="66" fillId="0" borderId="0" xfId="0" applyNumberFormat="1" applyFont="1" applyFill="1" applyBorder="1" applyAlignment="1">
      <alignment horizontal="right" vertical="center" shrinkToFit="1"/>
    </xf>
    <xf numFmtId="176" fontId="66" fillId="0" borderId="0" xfId="0" applyNumberFormat="1" applyFont="1" applyFill="1" applyBorder="1" applyAlignment="1">
      <alignment vertical="center" shrinkToFit="1"/>
    </xf>
    <xf numFmtId="0" fontId="66" fillId="0" borderId="9" xfId="0" applyFont="1" applyFill="1" applyBorder="1" applyAlignment="1">
      <alignment horizontal="center" vertical="center" shrinkToFit="1"/>
    </xf>
    <xf numFmtId="0" fontId="67" fillId="0" borderId="7" xfId="0" applyFont="1" applyBorder="1" applyAlignment="1">
      <alignment horizontal="center" vertical="center"/>
    </xf>
    <xf numFmtId="176" fontId="67" fillId="0" borderId="9" xfId="0" applyNumberFormat="1" applyFont="1" applyFill="1" applyBorder="1" applyAlignment="1">
      <alignment horizontal="right" vertical="center" shrinkToFit="1"/>
    </xf>
    <xf numFmtId="176" fontId="67" fillId="0" borderId="0" xfId="0" applyNumberFormat="1" applyFont="1" applyFill="1" applyBorder="1" applyAlignment="1">
      <alignment horizontal="right" vertical="center" shrinkToFit="1"/>
    </xf>
    <xf numFmtId="176" fontId="67" fillId="0" borderId="0" xfId="0" applyNumberFormat="1" applyFont="1" applyFill="1" applyBorder="1" applyAlignment="1">
      <alignment vertical="center" shrinkToFit="1"/>
    </xf>
    <xf numFmtId="207" fontId="67" fillId="0" borderId="0" xfId="0" applyNumberFormat="1" applyFont="1" applyFill="1" applyBorder="1" applyAlignment="1">
      <alignment vertical="center" shrinkToFit="1"/>
    </xf>
    <xf numFmtId="176" fontId="67" fillId="0" borderId="7" xfId="0" applyNumberFormat="1" applyFont="1" applyFill="1" applyBorder="1" applyAlignment="1">
      <alignment vertical="center" shrinkToFit="1"/>
    </xf>
    <xf numFmtId="0" fontId="67" fillId="0" borderId="9" xfId="0" applyFont="1" applyBorder="1" applyAlignment="1">
      <alignment horizontal="center" vertical="center"/>
    </xf>
    <xf numFmtId="0" fontId="68" fillId="0" borderId="7" xfId="0" applyFont="1" applyBorder="1" applyAlignment="1">
      <alignment horizontal="center" vertical="center"/>
    </xf>
    <xf numFmtId="41" fontId="64" fillId="0" borderId="0" xfId="17" applyFont="1" applyFill="1" applyBorder="1" applyAlignment="1" applyProtection="1">
      <alignment horizontal="right" vertical="center" wrapText="1"/>
      <protection locked="0"/>
    </xf>
    <xf numFmtId="207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66" fillId="0" borderId="0" xfId="0" applyNumberFormat="1" applyFont="1" applyFill="1" applyBorder="1" applyAlignment="1">
      <alignment horizontal="right" vertical="center" shrinkToFit="1"/>
    </xf>
    <xf numFmtId="41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9" xfId="0" applyFont="1" applyBorder="1" applyAlignment="1">
      <alignment horizontal="center" vertical="center"/>
    </xf>
    <xf numFmtId="190" fontId="66" fillId="0" borderId="9" xfId="0" applyNumberFormat="1" applyFont="1" applyFill="1" applyBorder="1" applyAlignment="1">
      <alignment horizontal="right" vertical="center" shrinkToFit="1"/>
    </xf>
    <xf numFmtId="190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207" fontId="6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3" xfId="0" applyFont="1" applyBorder="1" applyAlignment="1">
      <alignment horizontal="center" vertical="center"/>
    </xf>
    <xf numFmtId="176" fontId="66" fillId="0" borderId="8" xfId="0" applyNumberFormat="1" applyFont="1" applyFill="1" applyBorder="1" applyAlignment="1">
      <alignment horizontal="right" vertical="center" shrinkToFit="1"/>
    </xf>
    <xf numFmtId="176" fontId="66" fillId="0" borderId="1" xfId="0" applyNumberFormat="1" applyFont="1" applyFill="1" applyBorder="1" applyAlignment="1">
      <alignment horizontal="right" vertical="center" shrinkToFit="1"/>
    </xf>
    <xf numFmtId="207" fontId="64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66" fillId="0" borderId="1" xfId="0" applyNumberFormat="1" applyFont="1" applyFill="1" applyBorder="1" applyAlignment="1">
      <alignment horizontal="right" vertical="center" shrinkToFit="1"/>
    </xf>
    <xf numFmtId="41" fontId="6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8" xfId="0" applyFont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2" borderId="0" xfId="0" applyFont="1" applyFill="1" applyBorder="1" applyAlignment="1">
      <alignment vertical="center"/>
    </xf>
    <xf numFmtId="0" fontId="64" fillId="2" borderId="0" xfId="0" applyFont="1" applyFill="1" applyAlignment="1">
      <alignment vertical="center" shrinkToFit="1"/>
    </xf>
    <xf numFmtId="0" fontId="64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64" fillId="2" borderId="0" xfId="0" applyFont="1" applyFill="1" applyAlignment="1">
      <alignment horizontal="left" vertical="center"/>
    </xf>
    <xf numFmtId="192" fontId="41" fillId="2" borderId="8" xfId="0" applyNumberFormat="1" applyFont="1" applyFill="1" applyBorder="1" applyAlignment="1">
      <alignment horizontal="center" vertical="center"/>
    </xf>
    <xf numFmtId="192" fontId="41" fillId="2" borderId="1" xfId="0" applyNumberFormat="1" applyFont="1" applyFill="1" applyBorder="1" applyAlignment="1">
      <alignment horizontal="center" vertical="center"/>
    </xf>
    <xf numFmtId="192" fontId="41" fillId="2" borderId="3" xfId="0" applyNumberFormat="1" applyFont="1" applyFill="1" applyBorder="1" applyAlignment="1">
      <alignment horizontal="center" vertical="center"/>
    </xf>
    <xf numFmtId="193" fontId="0" fillId="0" borderId="0" xfId="17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41" fontId="0" fillId="0" borderId="0" xfId="17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0" borderId="0" xfId="0" applyFont="1" applyBorder="1" applyAlignment="1" quotePrefix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/>
    </xf>
    <xf numFmtId="0" fontId="12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83" fontId="45" fillId="0" borderId="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3" fillId="2" borderId="31" xfId="0" applyFont="1" applyFill="1" applyBorder="1" applyAlignment="1">
      <alignment horizontal="right"/>
    </xf>
    <xf numFmtId="0" fontId="0" fillId="0" borderId="31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 quotePrefix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 quotePrefix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 applyAlignment="1" quotePrefix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5" fillId="0" borderId="0" xfId="0" applyFont="1" applyAlignment="1" quotePrefix="1">
      <alignment horizontal="center" vertical="center"/>
    </xf>
    <xf numFmtId="0" fontId="5" fillId="2" borderId="14" xfId="0" applyFont="1" applyFill="1" applyBorder="1" applyAlignment="1" quotePrefix="1">
      <alignment horizontal="center" vertical="center" shrinkToFit="1"/>
    </xf>
    <xf numFmtId="0" fontId="5" fillId="2" borderId="15" xfId="0" applyFont="1" applyFill="1" applyBorder="1" applyAlignment="1" quotePrefix="1">
      <alignment horizontal="center" vertical="center" shrinkToFit="1"/>
    </xf>
    <xf numFmtId="0" fontId="5" fillId="2" borderId="13" xfId="0" applyFont="1" applyFill="1" applyBorder="1" applyAlignment="1" quotePrefix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 shrinkToFit="1"/>
    </xf>
    <xf numFmtId="0" fontId="0" fillId="0" borderId="8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2" borderId="0" xfId="0" applyFont="1" applyFill="1" applyBorder="1" applyAlignment="1" quotePrefix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2" fillId="0" borderId="1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5" fillId="2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wrapText="1" shrinkToFit="1"/>
    </xf>
    <xf numFmtId="196" fontId="15" fillId="0" borderId="2" xfId="0" applyNumberFormat="1" applyFont="1" applyFill="1" applyBorder="1" applyAlignment="1">
      <alignment horizontal="left" vertical="center"/>
    </xf>
    <xf numFmtId="196" fontId="15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quotePrefix="1">
      <alignment horizontal="center" vertical="center" wrapText="1" shrinkToFit="1"/>
    </xf>
    <xf numFmtId="0" fontId="0" fillId="2" borderId="4" xfId="0" applyFont="1" applyFill="1" applyBorder="1" applyAlignment="1" quotePrefix="1">
      <alignment horizontal="center" vertical="center" wrapText="1" shrinkToFit="1"/>
    </xf>
    <xf numFmtId="0" fontId="12" fillId="0" borderId="10" xfId="0" applyFont="1" applyBorder="1" applyAlignment="1" quotePrefix="1">
      <alignment horizontal="center" vertical="center" wrapText="1" shrinkToFit="1"/>
    </xf>
    <xf numFmtId="0" fontId="59" fillId="2" borderId="0" xfId="43" applyFont="1" applyFill="1" applyAlignment="1">
      <alignment horizontal="center" vertical="center"/>
      <protection/>
    </xf>
    <xf numFmtId="0" fontId="56" fillId="2" borderId="13" xfId="43" applyFont="1" applyFill="1" applyBorder="1" applyAlignment="1">
      <alignment horizontal="center" vertical="center" wrapText="1"/>
      <protection/>
    </xf>
    <xf numFmtId="0" fontId="56" fillId="2" borderId="13" xfId="43" applyFont="1" applyFill="1" applyBorder="1" applyAlignment="1">
      <alignment horizontal="center" vertical="center"/>
      <protection/>
    </xf>
    <xf numFmtId="0" fontId="56" fillId="2" borderId="10" xfId="43" applyFont="1" applyFill="1" applyBorder="1" applyAlignment="1">
      <alignment horizontal="center" vertical="center" wrapText="1"/>
      <protection/>
    </xf>
    <xf numFmtId="0" fontId="56" fillId="2" borderId="9" xfId="43" applyFont="1" applyFill="1" applyBorder="1" applyAlignment="1">
      <alignment horizontal="center" vertical="center"/>
      <protection/>
    </xf>
    <xf numFmtId="0" fontId="56" fillId="2" borderId="10" xfId="43" applyFont="1" applyFill="1" applyBorder="1" applyAlignment="1">
      <alignment horizontal="center" vertical="center"/>
      <protection/>
    </xf>
    <xf numFmtId="0" fontId="56" fillId="2" borderId="2" xfId="43" applyFont="1" applyFill="1" applyBorder="1" applyAlignment="1">
      <alignment horizontal="center" vertical="center"/>
      <protection/>
    </xf>
    <xf numFmtId="0" fontId="56" fillId="2" borderId="12" xfId="43" applyFont="1" applyFill="1" applyBorder="1" applyAlignment="1">
      <alignment horizontal="center" vertical="center"/>
      <protection/>
    </xf>
    <xf numFmtId="0" fontId="56" fillId="2" borderId="8" xfId="43" applyFont="1" applyFill="1" applyBorder="1" applyAlignment="1">
      <alignment horizontal="center" vertical="center"/>
      <protection/>
    </xf>
    <xf numFmtId="0" fontId="56" fillId="2" borderId="4" xfId="43" applyFont="1" applyFill="1" applyBorder="1" applyAlignment="1">
      <alignment horizontal="center" vertical="center"/>
      <protection/>
    </xf>
    <xf numFmtId="0" fontId="56" fillId="2" borderId="6" xfId="43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8" fillId="0" borderId="2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5" fillId="2" borderId="0" xfId="44" applyFont="1" applyFill="1" applyAlignment="1">
      <alignment horizontal="center"/>
      <protection/>
    </xf>
    <xf numFmtId="0" fontId="0" fillId="0" borderId="0" xfId="0" applyAlignment="1">
      <alignment/>
    </xf>
    <xf numFmtId="0" fontId="2" fillId="2" borderId="0" xfId="44" applyFont="1" applyFill="1" applyAlignment="1" quotePrefix="1">
      <alignment horizontal="center" vertical="center" shrinkToFit="1"/>
      <protection/>
    </xf>
    <xf numFmtId="0" fontId="5" fillId="2" borderId="10" xfId="44" applyFont="1" applyFill="1" applyBorder="1" applyAlignment="1" quotePrefix="1">
      <alignment horizontal="center" vertical="center" shrinkToFit="1"/>
      <protection/>
    </xf>
    <xf numFmtId="0" fontId="0" fillId="2" borderId="2" xfId="44" applyFont="1" applyFill="1" applyBorder="1" applyAlignment="1">
      <alignment horizontal="center" vertical="center" shrinkToFit="1"/>
      <protection/>
    </xf>
    <xf numFmtId="0" fontId="0" fillId="2" borderId="12" xfId="44" applyFont="1" applyFill="1" applyBorder="1" applyAlignment="1">
      <alignment horizontal="center" vertical="center" shrinkToFit="1"/>
      <protection/>
    </xf>
    <xf numFmtId="0" fontId="5" fillId="2" borderId="10" xfId="44" applyFont="1" applyFill="1" applyBorder="1" applyAlignment="1">
      <alignment horizontal="center" vertical="center" shrinkToFit="1"/>
      <protection/>
    </xf>
    <xf numFmtId="0" fontId="0" fillId="2" borderId="9" xfId="44" applyFont="1" applyFill="1" applyBorder="1" applyAlignment="1">
      <alignment horizontal="center" vertical="center" shrinkToFit="1"/>
      <protection/>
    </xf>
    <xf numFmtId="0" fontId="0" fillId="2" borderId="1" xfId="44" applyFont="1" applyFill="1" applyBorder="1" applyAlignment="1">
      <alignment horizontal="center" vertical="center" shrinkToFit="1"/>
      <protection/>
    </xf>
    <xf numFmtId="0" fontId="0" fillId="2" borderId="3" xfId="44" applyFont="1" applyFill="1" applyBorder="1" applyAlignment="1">
      <alignment horizontal="center" vertical="center" shrinkToFit="1"/>
      <protection/>
    </xf>
    <xf numFmtId="0" fontId="0" fillId="2" borderId="8" xfId="44" applyFont="1" applyFill="1" applyBorder="1" applyAlignment="1">
      <alignment horizontal="center" vertical="center" shrinkToFit="1"/>
      <protection/>
    </xf>
    <xf numFmtId="0" fontId="5" fillId="2" borderId="2" xfId="44" applyFont="1" applyFill="1" applyBorder="1" applyAlignment="1" quotePrefix="1">
      <alignment horizontal="center" vertical="center" shrinkToFit="1"/>
      <protection/>
    </xf>
    <xf numFmtId="0" fontId="5" fillId="2" borderId="12" xfId="44" applyFont="1" applyFill="1" applyBorder="1" applyAlignment="1" quotePrefix="1">
      <alignment horizontal="center" vertical="center" shrinkToFit="1"/>
      <protection/>
    </xf>
    <xf numFmtId="0" fontId="0" fillId="2" borderId="0" xfId="44" applyFont="1" applyFill="1" applyBorder="1" applyAlignment="1">
      <alignment horizontal="center" vertical="center" shrinkToFit="1"/>
      <protection/>
    </xf>
    <xf numFmtId="0" fontId="0" fillId="2" borderId="7" xfId="44" applyFont="1" applyFill="1" applyBorder="1" applyAlignment="1">
      <alignment horizontal="center" vertical="center" shrinkToFit="1"/>
      <protection/>
    </xf>
    <xf numFmtId="0" fontId="5" fillId="2" borderId="14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63" fillId="2" borderId="14" xfId="0" applyFont="1" applyFill="1" applyBorder="1" applyAlignment="1">
      <alignment horizontal="center" vertical="center" wrapText="1" shrinkToFit="1"/>
    </xf>
    <xf numFmtId="0" fontId="64" fillId="2" borderId="15" xfId="0" applyFont="1" applyFill="1" applyBorder="1" applyAlignment="1">
      <alignment horizontal="center" vertical="center" shrinkToFit="1"/>
    </xf>
    <xf numFmtId="0" fontId="64" fillId="2" borderId="10" xfId="0" applyFont="1" applyFill="1" applyBorder="1" applyAlignment="1">
      <alignment horizontal="center" vertical="center" shrinkToFit="1"/>
    </xf>
    <xf numFmtId="0" fontId="64" fillId="2" borderId="9" xfId="0" applyFont="1" applyFill="1" applyBorder="1" applyAlignment="1">
      <alignment horizontal="center" vertical="center" shrinkToFit="1"/>
    </xf>
    <xf numFmtId="0" fontId="64" fillId="2" borderId="8" xfId="0" applyFont="1" applyFill="1" applyBorder="1" applyAlignment="1">
      <alignment horizontal="center" vertical="center" shrinkToFit="1"/>
    </xf>
    <xf numFmtId="0" fontId="63" fillId="2" borderId="12" xfId="0" applyFont="1" applyFill="1" applyBorder="1" applyAlignment="1">
      <alignment horizontal="center" vertical="center" shrinkToFit="1"/>
    </xf>
    <xf numFmtId="0" fontId="64" fillId="2" borderId="7" xfId="0" applyFont="1" applyFill="1" applyBorder="1" applyAlignment="1">
      <alignment horizontal="center" vertical="center" shrinkToFit="1"/>
    </xf>
    <xf numFmtId="0" fontId="64" fillId="2" borderId="3" xfId="0" applyFont="1" applyFill="1" applyBorder="1" applyAlignment="1">
      <alignment horizontal="center" vertical="center" shrinkToFit="1"/>
    </xf>
    <xf numFmtId="0" fontId="64" fillId="2" borderId="2" xfId="0" applyFont="1" applyFill="1" applyBorder="1" applyAlignment="1">
      <alignment horizontal="left"/>
    </xf>
    <xf numFmtId="0" fontId="64" fillId="0" borderId="2" xfId="0" applyFont="1" applyBorder="1" applyAlignment="1">
      <alignment vertical="center"/>
    </xf>
  </cellXfs>
  <cellStyles count="31">
    <cellStyle name="Normal" xfId="0"/>
    <cellStyle name="Percent" xfId="15"/>
    <cellStyle name="Comma" xfId="16"/>
    <cellStyle name="Comma [0]" xfId="17"/>
    <cellStyle name="콤마 [0]_10.잡곡" xfId="18"/>
    <cellStyle name="콤마 [0]_11.두류" xfId="19"/>
    <cellStyle name="콤마 [0]_12.서류" xfId="20"/>
    <cellStyle name="콤마 [0]_13.채소류생산량(1-3)" xfId="21"/>
    <cellStyle name="콤마 [0]_3.경지면적" xfId="22"/>
    <cellStyle name="콤마 [0]_30.소유별임야면적" xfId="23"/>
    <cellStyle name="콤마 [0]_32.임상별임목축적" xfId="24"/>
    <cellStyle name="콤마 [0]_33.임산물생산량" xfId="25"/>
    <cellStyle name="콤마 [0]_5.농업진흥지역지정" xfId="26"/>
    <cellStyle name="콤마 [0]_8.미곡" xfId="27"/>
    <cellStyle name="콤마 [0]_9.맥류" xfId="28"/>
    <cellStyle name="Currency" xfId="29"/>
    <cellStyle name="Currency [0]" xfId="30"/>
    <cellStyle name="표준_%EC%88%98%ED%98%91%EC%A4%91%EC%95%99%ED%9A%8C%EC%A0%9C%EC%A3%BC%EC%A7%80%EC%97%AD%EB%B3%B8%EB%B6%80(1)" xfId="31"/>
    <cellStyle name="표준_경지면적" xfId="32"/>
    <cellStyle name="표준_농업용기구및기계보유 " xfId="33"/>
    <cellStyle name="표준_농업진흥지역지정" xfId="34"/>
    <cellStyle name="표준_두류" xfId="35"/>
    <cellStyle name="표준_맥류" xfId="36"/>
    <cellStyle name="표준_미곡" xfId="37"/>
    <cellStyle name="표준_서류" xfId="38"/>
    <cellStyle name="표준_식량작물생산량" xfId="39"/>
    <cellStyle name="표준_잡곡" xfId="40"/>
    <cellStyle name="표준_채소류생산량" xfId="41"/>
    <cellStyle name="표준_Sheet1" xfId="42"/>
    <cellStyle name="표준_Sheet1_1" xfId="43"/>
    <cellStyle name="표준_Sheet2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7">
      <selection activeCell="A16" sqref="A16"/>
    </sheetView>
  </sheetViews>
  <sheetFormatPr defaultColWidth="9.140625" defaultRowHeight="12.75"/>
  <cols>
    <col min="1" max="1" width="17.57421875" style="2" customWidth="1"/>
    <col min="2" max="2" width="14.28125" style="2" customWidth="1"/>
    <col min="3" max="5" width="13.28125" style="2" customWidth="1"/>
    <col min="6" max="6" width="14.28125" style="2" customWidth="1"/>
    <col min="7" max="7" width="14.7109375" style="2" customWidth="1"/>
    <col min="8" max="8" width="14.57421875" style="2" customWidth="1"/>
    <col min="9" max="9" width="17.28125" style="2" customWidth="1"/>
    <col min="10" max="16384" width="9.140625" style="2" customWidth="1"/>
  </cols>
  <sheetData>
    <row r="1" spans="1:9" s="626" customFormat="1" ht="27.75">
      <c r="A1" s="1495" t="s">
        <v>1442</v>
      </c>
      <c r="B1" s="1496"/>
      <c r="C1" s="1496"/>
      <c r="D1" s="1496"/>
      <c r="E1" s="1496"/>
      <c r="F1" s="1496"/>
      <c r="G1" s="1496"/>
      <c r="H1" s="1496"/>
      <c r="I1" s="1496"/>
    </row>
    <row r="2" spans="1:9" s="156" customFormat="1" ht="27.75" customHeight="1">
      <c r="A2" s="1501" t="s">
        <v>901</v>
      </c>
      <c r="B2" s="1501"/>
      <c r="C2" s="1501"/>
      <c r="D2" s="1501"/>
      <c r="E2" s="1501"/>
      <c r="F2" s="1501"/>
      <c r="G2" s="1501"/>
      <c r="H2" s="1501"/>
      <c r="I2" s="1501"/>
    </row>
    <row r="3" spans="1:9" s="6" customFormat="1" ht="18" customHeight="1">
      <c r="A3" s="3" t="s">
        <v>1375</v>
      </c>
      <c r="B3" s="4"/>
      <c r="C3" s="4"/>
      <c r="D3" s="4"/>
      <c r="E3" s="4"/>
      <c r="F3" s="4"/>
      <c r="G3" s="4"/>
      <c r="H3" s="4"/>
      <c r="I3" s="5" t="s">
        <v>1376</v>
      </c>
    </row>
    <row r="4" spans="1:9" s="379" customFormat="1" ht="21" customHeight="1">
      <c r="A4" s="1505" t="s">
        <v>1239</v>
      </c>
      <c r="B4" s="1502" t="s">
        <v>1377</v>
      </c>
      <c r="C4" s="1503"/>
      <c r="D4" s="1503"/>
      <c r="E4" s="1504"/>
      <c r="F4" s="1502" t="s">
        <v>1378</v>
      </c>
      <c r="G4" s="1503"/>
      <c r="H4" s="1504"/>
      <c r="I4" s="1508" t="s">
        <v>1240</v>
      </c>
    </row>
    <row r="5" spans="1:9" s="379" customFormat="1" ht="26.25" customHeight="1">
      <c r="A5" s="1506"/>
      <c r="B5" s="1497" t="s">
        <v>1379</v>
      </c>
      <c r="C5" s="1498"/>
      <c r="D5" s="1498"/>
      <c r="E5" s="1499"/>
      <c r="F5" s="1500" t="s">
        <v>1380</v>
      </c>
      <c r="G5" s="1498"/>
      <c r="H5" s="1499"/>
      <c r="I5" s="1497"/>
    </row>
    <row r="6" spans="1:9" s="379" customFormat="1" ht="20.25" customHeight="1">
      <c r="A6" s="1506"/>
      <c r="B6" s="666" t="s">
        <v>1381</v>
      </c>
      <c r="C6" s="417" t="s">
        <v>1382</v>
      </c>
      <c r="D6" s="418" t="s">
        <v>1383</v>
      </c>
      <c r="E6" s="418" t="s">
        <v>1384</v>
      </c>
      <c r="F6" s="419" t="s">
        <v>1381</v>
      </c>
      <c r="G6" s="417" t="s">
        <v>1385</v>
      </c>
      <c r="H6" s="420" t="s">
        <v>1386</v>
      </c>
      <c r="I6" s="1497"/>
    </row>
    <row r="7" spans="1:9" s="379" customFormat="1" ht="20.25" customHeight="1">
      <c r="A7" s="1506"/>
      <c r="B7" s="421"/>
      <c r="C7" s="421"/>
      <c r="D7" s="421" t="s">
        <v>1387</v>
      </c>
      <c r="E7" s="421" t="s">
        <v>1387</v>
      </c>
      <c r="F7" s="415"/>
      <c r="G7" s="421"/>
      <c r="H7" s="421"/>
      <c r="I7" s="1497"/>
    </row>
    <row r="8" spans="1:9" s="379" customFormat="1" ht="27" customHeight="1">
      <c r="A8" s="1507"/>
      <c r="B8" s="422" t="s">
        <v>1388</v>
      </c>
      <c r="C8" s="422" t="s">
        <v>1389</v>
      </c>
      <c r="D8" s="416" t="s">
        <v>1390</v>
      </c>
      <c r="E8" s="422" t="s">
        <v>1391</v>
      </c>
      <c r="F8" s="422" t="s">
        <v>1388</v>
      </c>
      <c r="G8" s="422" t="s">
        <v>1392</v>
      </c>
      <c r="H8" s="422" t="s">
        <v>1436</v>
      </c>
      <c r="I8" s="1500"/>
    </row>
    <row r="9" spans="1:9" s="379" customFormat="1" ht="24.75" customHeight="1">
      <c r="A9" s="428" t="s">
        <v>581</v>
      </c>
      <c r="B9" s="429">
        <v>6882</v>
      </c>
      <c r="C9" s="430" t="s">
        <v>1587</v>
      </c>
      <c r="D9" s="430" t="s">
        <v>1587</v>
      </c>
      <c r="E9" s="430" t="s">
        <v>1587</v>
      </c>
      <c r="F9" s="431">
        <v>23480</v>
      </c>
      <c r="G9" s="432">
        <v>11489</v>
      </c>
      <c r="H9" s="432">
        <v>11991</v>
      </c>
      <c r="I9" s="435" t="s">
        <v>1241</v>
      </c>
    </row>
    <row r="10" spans="1:9" s="379" customFormat="1" ht="24.75" customHeight="1">
      <c r="A10" s="424" t="s">
        <v>582</v>
      </c>
      <c r="B10" s="429">
        <v>11154</v>
      </c>
      <c r="C10" s="430" t="s">
        <v>1587</v>
      </c>
      <c r="D10" s="430" t="s">
        <v>1587</v>
      </c>
      <c r="E10" s="430" t="s">
        <v>1587</v>
      </c>
      <c r="F10" s="431">
        <v>33256</v>
      </c>
      <c r="G10" s="431">
        <v>16861</v>
      </c>
      <c r="H10" s="433">
        <v>16395</v>
      </c>
      <c r="I10" s="435" t="s">
        <v>1250</v>
      </c>
    </row>
    <row r="11" spans="1:9" s="379" customFormat="1" ht="24.75" customHeight="1">
      <c r="A11" s="428" t="s">
        <v>1450</v>
      </c>
      <c r="B11" s="429">
        <v>19357</v>
      </c>
      <c r="C11" s="430" t="s">
        <v>1587</v>
      </c>
      <c r="D11" s="430" t="s">
        <v>1587</v>
      </c>
      <c r="E11" s="430" t="s">
        <v>1587</v>
      </c>
      <c r="F11" s="431">
        <v>59850</v>
      </c>
      <c r="G11" s="432">
        <v>29704</v>
      </c>
      <c r="H11" s="432">
        <v>30146</v>
      </c>
      <c r="I11" s="315" t="s">
        <v>1450</v>
      </c>
    </row>
    <row r="12" spans="1:10" s="379" customFormat="1" ht="24.75" customHeight="1">
      <c r="A12" s="425" t="s">
        <v>1588</v>
      </c>
      <c r="B12" s="628">
        <v>19690</v>
      </c>
      <c r="C12" s="629" t="s">
        <v>1587</v>
      </c>
      <c r="D12" s="629" t="s">
        <v>1587</v>
      </c>
      <c r="E12" s="629" t="s">
        <v>1587</v>
      </c>
      <c r="F12" s="426">
        <v>56472</v>
      </c>
      <c r="G12" s="426">
        <v>27904</v>
      </c>
      <c r="H12" s="630">
        <v>28569</v>
      </c>
      <c r="I12" s="315" t="s">
        <v>1443</v>
      </c>
      <c r="J12" s="427"/>
    </row>
    <row r="13" spans="1:10" s="379" customFormat="1" ht="24.75" customHeight="1">
      <c r="A13" s="425" t="s">
        <v>1206</v>
      </c>
      <c r="B13" s="628">
        <v>19168</v>
      </c>
      <c r="C13" s="629" t="s">
        <v>1586</v>
      </c>
      <c r="D13" s="629" t="s">
        <v>1586</v>
      </c>
      <c r="E13" s="629" t="s">
        <v>1586</v>
      </c>
      <c r="F13" s="426">
        <v>56107</v>
      </c>
      <c r="G13" s="426">
        <v>27424</v>
      </c>
      <c r="H13" s="426">
        <v>28682</v>
      </c>
      <c r="I13" s="315" t="s">
        <v>1206</v>
      </c>
      <c r="J13" s="427"/>
    </row>
    <row r="14" spans="1:10" s="379" customFormat="1" ht="24.75" customHeight="1">
      <c r="A14" s="425" t="s">
        <v>1676</v>
      </c>
      <c r="B14" s="628">
        <v>18166</v>
      </c>
      <c r="C14" s="629" t="s">
        <v>1677</v>
      </c>
      <c r="D14" s="629" t="s">
        <v>1677</v>
      </c>
      <c r="E14" s="629" t="s">
        <v>1677</v>
      </c>
      <c r="F14" s="426">
        <v>53112</v>
      </c>
      <c r="G14" s="426">
        <v>25740</v>
      </c>
      <c r="H14" s="426">
        <v>27372</v>
      </c>
      <c r="I14" s="315" t="s">
        <v>1676</v>
      </c>
      <c r="J14" s="427"/>
    </row>
    <row r="15" spans="1:9" s="434" customFormat="1" ht="24.75" customHeight="1">
      <c r="A15" s="766" t="s">
        <v>1678</v>
      </c>
      <c r="B15" s="1070">
        <v>18733</v>
      </c>
      <c r="C15" s="667" t="s">
        <v>484</v>
      </c>
      <c r="D15" s="667" t="s">
        <v>484</v>
      </c>
      <c r="E15" s="667" t="s">
        <v>484</v>
      </c>
      <c r="F15" s="1070">
        <v>55211</v>
      </c>
      <c r="G15" s="1070">
        <v>26995</v>
      </c>
      <c r="H15" s="1070">
        <v>28216</v>
      </c>
      <c r="I15" s="377" t="s">
        <v>1679</v>
      </c>
    </row>
    <row r="16" spans="1:9" s="693" customFormat="1" ht="15.75" customHeight="1">
      <c r="A16" s="850" t="s">
        <v>81</v>
      </c>
      <c r="B16" s="692"/>
      <c r="C16" s="692"/>
      <c r="D16" s="692"/>
      <c r="E16" s="692"/>
      <c r="F16" s="694" t="s">
        <v>1261</v>
      </c>
      <c r="I16" s="692"/>
    </row>
    <row r="17" spans="1:6" s="693" customFormat="1" ht="15.75" customHeight="1">
      <c r="A17" s="851" t="s">
        <v>1262</v>
      </c>
      <c r="B17" s="851"/>
      <c r="C17" s="851"/>
      <c r="D17" s="851"/>
      <c r="F17" s="852" t="s">
        <v>1263</v>
      </c>
    </row>
    <row r="18" spans="1:6" s="693" customFormat="1" ht="15.75" customHeight="1">
      <c r="A18" s="851" t="s">
        <v>1264</v>
      </c>
      <c r="B18" s="851"/>
      <c r="C18" s="851"/>
      <c r="D18" s="851"/>
      <c r="F18" s="695"/>
    </row>
    <row r="19" spans="6:8" s="15" customFormat="1" ht="15.75" customHeight="1">
      <c r="F19" s="16" t="s">
        <v>1444</v>
      </c>
      <c r="H19" s="16"/>
    </row>
    <row r="20" ht="14.25">
      <c r="A20" s="2" t="s">
        <v>1444</v>
      </c>
    </row>
  </sheetData>
  <mergeCells count="8">
    <mergeCell ref="A1:I1"/>
    <mergeCell ref="B5:E5"/>
    <mergeCell ref="F5:H5"/>
    <mergeCell ref="A2:I2"/>
    <mergeCell ref="B4:E4"/>
    <mergeCell ref="F4:H4"/>
    <mergeCell ref="A4:A8"/>
    <mergeCell ref="I4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64"/>
  <sheetViews>
    <sheetView workbookViewId="0" topLeftCell="A28">
      <selection activeCell="D33" sqref="D33"/>
    </sheetView>
  </sheetViews>
  <sheetFormatPr defaultColWidth="9.140625" defaultRowHeight="12.75"/>
  <cols>
    <col min="1" max="1" width="16.00390625" style="26" customWidth="1"/>
    <col min="2" max="2" width="9.421875" style="26" bestFit="1" customWidth="1"/>
    <col min="3" max="3" width="9.421875" style="26" customWidth="1"/>
    <col min="4" max="4" width="8.28125" style="26" customWidth="1"/>
    <col min="5" max="15" width="7.28125" style="26" customWidth="1"/>
    <col min="16" max="16" width="8.8515625" style="26" customWidth="1"/>
    <col min="17" max="18" width="7.28125" style="26" customWidth="1"/>
    <col min="19" max="19" width="14.7109375" style="26" customWidth="1"/>
    <col min="20" max="70" width="10.00390625" style="26" customWidth="1"/>
    <col min="71" max="16384" width="10.00390625" style="115" customWidth="1"/>
  </cols>
  <sheetData>
    <row r="1" spans="1:19" s="37" customFormat="1" ht="32.25" customHeight="1">
      <c r="A1" s="1501" t="s">
        <v>1690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</row>
    <row r="2" spans="1:19" s="32" customFormat="1" ht="18" customHeight="1">
      <c r="A2" s="1448" t="s">
        <v>1691</v>
      </c>
      <c r="B2" s="1437"/>
      <c r="C2" s="1437"/>
      <c r="R2" s="1438" t="s">
        <v>1710</v>
      </c>
      <c r="S2" s="1439"/>
    </row>
    <row r="3" spans="1:19" s="32" customFormat="1" ht="30" customHeight="1">
      <c r="A3" s="1471" t="s">
        <v>1458</v>
      </c>
      <c r="B3" s="1444" t="s">
        <v>1711</v>
      </c>
      <c r="C3" s="1442"/>
      <c r="D3" s="1444" t="s">
        <v>1712</v>
      </c>
      <c r="E3" s="1456"/>
      <c r="F3" s="1442"/>
      <c r="G3" s="1444" t="s">
        <v>1713</v>
      </c>
      <c r="H3" s="1456"/>
      <c r="I3" s="1442"/>
      <c r="J3" s="1444" t="s">
        <v>1714</v>
      </c>
      <c r="K3" s="1456"/>
      <c r="L3" s="1442"/>
      <c r="M3" s="1444" t="s">
        <v>1715</v>
      </c>
      <c r="N3" s="1456"/>
      <c r="O3" s="1442"/>
      <c r="P3" s="1444" t="s">
        <v>1716</v>
      </c>
      <c r="Q3" s="1456"/>
      <c r="R3" s="1456"/>
      <c r="S3" s="1457" t="s">
        <v>1459</v>
      </c>
    </row>
    <row r="4" spans="1:19" s="32" customFormat="1" ht="30" customHeight="1">
      <c r="A4" s="1440"/>
      <c r="B4" s="1460" t="s">
        <v>1607</v>
      </c>
      <c r="C4" s="1435"/>
      <c r="D4" s="1460" t="s">
        <v>1717</v>
      </c>
      <c r="E4" s="1436"/>
      <c r="F4" s="1435"/>
      <c r="G4" s="1460" t="s">
        <v>1718</v>
      </c>
      <c r="H4" s="1436"/>
      <c r="I4" s="1435"/>
      <c r="J4" s="1460" t="s">
        <v>1719</v>
      </c>
      <c r="K4" s="1436"/>
      <c r="L4" s="1435"/>
      <c r="M4" s="1460" t="s">
        <v>1720</v>
      </c>
      <c r="N4" s="1436"/>
      <c r="O4" s="1435"/>
      <c r="P4" s="1460" t="s">
        <v>1721</v>
      </c>
      <c r="Q4" s="1436"/>
      <c r="R4" s="1435"/>
      <c r="S4" s="1458"/>
    </row>
    <row r="5" spans="1:19" s="146" customFormat="1" ht="30" customHeight="1">
      <c r="A5" s="1440"/>
      <c r="B5" s="116" t="s">
        <v>1666</v>
      </c>
      <c r="C5" s="116" t="s">
        <v>1667</v>
      </c>
      <c r="D5" s="116" t="s">
        <v>1689</v>
      </c>
      <c r="E5" s="117" t="s">
        <v>1667</v>
      </c>
      <c r="F5" s="133"/>
      <c r="G5" s="116" t="s">
        <v>1689</v>
      </c>
      <c r="H5" s="117" t="s">
        <v>1667</v>
      </c>
      <c r="I5" s="133"/>
      <c r="J5" s="116" t="s">
        <v>1689</v>
      </c>
      <c r="K5" s="117" t="s">
        <v>1667</v>
      </c>
      <c r="L5" s="133"/>
      <c r="M5" s="116" t="s">
        <v>1689</v>
      </c>
      <c r="N5" s="117" t="s">
        <v>1667</v>
      </c>
      <c r="O5" s="133"/>
      <c r="P5" s="116" t="s">
        <v>1689</v>
      </c>
      <c r="Q5" s="117" t="s">
        <v>1667</v>
      </c>
      <c r="R5" s="145"/>
      <c r="S5" s="1458"/>
    </row>
    <row r="6" spans="1:19" s="32" customFormat="1" ht="44.25" customHeight="1">
      <c r="A6" s="1441"/>
      <c r="B6" s="34" t="s">
        <v>1669</v>
      </c>
      <c r="C6" s="385" t="s">
        <v>1251</v>
      </c>
      <c r="D6" s="34" t="s">
        <v>1669</v>
      </c>
      <c r="E6" s="385" t="s">
        <v>1251</v>
      </c>
      <c r="F6" s="119" t="s">
        <v>1670</v>
      </c>
      <c r="G6" s="34" t="s">
        <v>1669</v>
      </c>
      <c r="H6" s="385" t="s">
        <v>1251</v>
      </c>
      <c r="I6" s="119" t="s">
        <v>1670</v>
      </c>
      <c r="J6" s="34" t="s">
        <v>1669</v>
      </c>
      <c r="K6" s="385" t="s">
        <v>1251</v>
      </c>
      <c r="L6" s="119" t="s">
        <v>1670</v>
      </c>
      <c r="M6" s="34" t="s">
        <v>1669</v>
      </c>
      <c r="N6" s="385" t="s">
        <v>1251</v>
      </c>
      <c r="O6" s="119" t="s">
        <v>1670</v>
      </c>
      <c r="P6" s="34" t="s">
        <v>1669</v>
      </c>
      <c r="Q6" s="385" t="s">
        <v>1251</v>
      </c>
      <c r="R6" s="147" t="s">
        <v>1670</v>
      </c>
      <c r="S6" s="1459"/>
    </row>
    <row r="7" spans="1:19" s="126" customFormat="1" ht="21.75" customHeight="1">
      <c r="A7" s="463" t="s">
        <v>182</v>
      </c>
      <c r="B7" s="1098">
        <v>37</v>
      </c>
      <c r="C7" s="715">
        <v>52</v>
      </c>
      <c r="D7" s="399" t="s">
        <v>1580</v>
      </c>
      <c r="E7" s="399" t="s">
        <v>1580</v>
      </c>
      <c r="F7" s="399" t="s">
        <v>1580</v>
      </c>
      <c r="G7" s="399" t="s">
        <v>1580</v>
      </c>
      <c r="H7" s="399" t="s">
        <v>1580</v>
      </c>
      <c r="I7" s="399" t="s">
        <v>1580</v>
      </c>
      <c r="J7" s="715">
        <v>7</v>
      </c>
      <c r="K7" s="715">
        <v>7</v>
      </c>
      <c r="L7" s="715">
        <v>100</v>
      </c>
      <c r="M7" s="715">
        <v>30</v>
      </c>
      <c r="N7" s="715">
        <v>45</v>
      </c>
      <c r="O7" s="715">
        <v>150</v>
      </c>
      <c r="P7" s="399" t="s">
        <v>1580</v>
      </c>
      <c r="Q7" s="399" t="s">
        <v>1580</v>
      </c>
      <c r="R7" s="399" t="s">
        <v>1580</v>
      </c>
      <c r="S7" s="460" t="s">
        <v>1692</v>
      </c>
    </row>
    <row r="8" spans="1:19" s="149" customFormat="1" ht="21.75" customHeight="1">
      <c r="A8" s="464" t="s">
        <v>386</v>
      </c>
      <c r="B8" s="1287">
        <v>710</v>
      </c>
      <c r="C8" s="1287">
        <v>744</v>
      </c>
      <c r="D8" s="1287">
        <v>511</v>
      </c>
      <c r="E8" s="1287">
        <v>527</v>
      </c>
      <c r="F8" s="1288">
        <v>103</v>
      </c>
      <c r="G8" s="1087" t="s">
        <v>1581</v>
      </c>
      <c r="H8" s="1087" t="s">
        <v>1581</v>
      </c>
      <c r="I8" s="1087" t="s">
        <v>1724</v>
      </c>
      <c r="J8" s="1287">
        <v>30</v>
      </c>
      <c r="K8" s="1287">
        <v>26</v>
      </c>
      <c r="L8" s="1288">
        <v>87</v>
      </c>
      <c r="M8" s="1287">
        <v>30</v>
      </c>
      <c r="N8" s="1287">
        <v>23</v>
      </c>
      <c r="O8" s="1288">
        <v>76.7</v>
      </c>
      <c r="P8" s="1287">
        <v>145</v>
      </c>
      <c r="Q8" s="1287">
        <v>173</v>
      </c>
      <c r="R8" s="1288">
        <f>Q8/P8*100</f>
        <v>119.3103448275862</v>
      </c>
      <c r="S8" s="460" t="s">
        <v>1693</v>
      </c>
    </row>
    <row r="9" spans="1:19" s="126" customFormat="1" ht="21.75" customHeight="1">
      <c r="A9" s="122" t="s">
        <v>1450</v>
      </c>
      <c r="B9" s="1098">
        <v>1240</v>
      </c>
      <c r="C9" s="715">
        <v>1170</v>
      </c>
      <c r="D9" s="715">
        <v>459</v>
      </c>
      <c r="E9" s="715">
        <v>452</v>
      </c>
      <c r="F9" s="715">
        <v>98</v>
      </c>
      <c r="G9" s="399" t="s">
        <v>1580</v>
      </c>
      <c r="H9" s="399" t="s">
        <v>1580</v>
      </c>
      <c r="I9" s="399" t="s">
        <v>1580</v>
      </c>
      <c r="J9" s="715">
        <v>41</v>
      </c>
      <c r="K9" s="715">
        <v>35</v>
      </c>
      <c r="L9" s="715">
        <v>85</v>
      </c>
      <c r="M9" s="715">
        <v>80</v>
      </c>
      <c r="N9" s="715">
        <v>66</v>
      </c>
      <c r="O9" s="715">
        <v>82</v>
      </c>
      <c r="P9" s="715">
        <v>660</v>
      </c>
      <c r="Q9" s="715">
        <v>617</v>
      </c>
      <c r="R9" s="715">
        <v>93</v>
      </c>
      <c r="S9" s="125" t="s">
        <v>1455</v>
      </c>
    </row>
    <row r="10" spans="1:19" s="126" customFormat="1" ht="21.75" customHeight="1">
      <c r="A10" s="122" t="s">
        <v>1443</v>
      </c>
      <c r="B10" s="1098">
        <f>SUM(D10,G10,J10,M10,P10)</f>
        <v>1150</v>
      </c>
      <c r="C10" s="715">
        <f>SUM(E10,H10,K10,N10,Q10)</f>
        <v>1030</v>
      </c>
      <c r="D10" s="715">
        <v>330</v>
      </c>
      <c r="E10" s="715">
        <v>378</v>
      </c>
      <c r="F10" s="715">
        <v>114.5</v>
      </c>
      <c r="G10" s="399" t="s">
        <v>1580</v>
      </c>
      <c r="H10" s="399" t="s">
        <v>1580</v>
      </c>
      <c r="I10" s="399" t="s">
        <v>1580</v>
      </c>
      <c r="J10" s="715">
        <v>14</v>
      </c>
      <c r="K10" s="715">
        <v>51</v>
      </c>
      <c r="L10" s="715">
        <v>364.3</v>
      </c>
      <c r="M10" s="715">
        <v>66</v>
      </c>
      <c r="N10" s="715">
        <v>59</v>
      </c>
      <c r="O10" s="715">
        <v>89.4</v>
      </c>
      <c r="P10" s="715">
        <v>740</v>
      </c>
      <c r="Q10" s="715">
        <v>542</v>
      </c>
      <c r="R10" s="717">
        <v>73.2</v>
      </c>
      <c r="S10" s="125" t="s">
        <v>1443</v>
      </c>
    </row>
    <row r="11" spans="1:19" s="126" customFormat="1" ht="21.75" customHeight="1">
      <c r="A11" s="122" t="s">
        <v>1206</v>
      </c>
      <c r="B11" s="715">
        <v>1704</v>
      </c>
      <c r="C11" s="715">
        <v>1376</v>
      </c>
      <c r="D11" s="715">
        <v>90</v>
      </c>
      <c r="E11" s="715">
        <v>67</v>
      </c>
      <c r="F11" s="715">
        <v>74</v>
      </c>
      <c r="G11" s="399" t="s">
        <v>1580</v>
      </c>
      <c r="H11" s="399" t="s">
        <v>1580</v>
      </c>
      <c r="I11" s="399" t="s">
        <v>1580</v>
      </c>
      <c r="J11" s="715">
        <v>25</v>
      </c>
      <c r="K11" s="715">
        <v>91</v>
      </c>
      <c r="L11" s="715">
        <v>364</v>
      </c>
      <c r="M11" s="715">
        <v>305</v>
      </c>
      <c r="N11" s="715">
        <v>268</v>
      </c>
      <c r="O11" s="715">
        <v>88</v>
      </c>
      <c r="P11" s="715">
        <v>1284</v>
      </c>
      <c r="Q11" s="715">
        <v>950</v>
      </c>
      <c r="R11" s="717">
        <v>74</v>
      </c>
      <c r="S11" s="125" t="s">
        <v>1206</v>
      </c>
    </row>
    <row r="12" spans="1:19" s="126" customFormat="1" ht="21.75" customHeight="1">
      <c r="A12" s="122" t="s">
        <v>1676</v>
      </c>
      <c r="B12" s="715">
        <v>1286</v>
      </c>
      <c r="C12" s="715">
        <v>1322</v>
      </c>
      <c r="D12" s="715">
        <v>113</v>
      </c>
      <c r="E12" s="715">
        <v>125</v>
      </c>
      <c r="F12" s="715">
        <v>111</v>
      </c>
      <c r="G12" s="399" t="s">
        <v>1580</v>
      </c>
      <c r="H12" s="399" t="s">
        <v>1580</v>
      </c>
      <c r="I12" s="399" t="s">
        <v>1580</v>
      </c>
      <c r="J12" s="715">
        <v>28</v>
      </c>
      <c r="K12" s="715">
        <v>106</v>
      </c>
      <c r="L12" s="715">
        <v>380</v>
      </c>
      <c r="M12" s="715">
        <v>334</v>
      </c>
      <c r="N12" s="715">
        <v>321</v>
      </c>
      <c r="O12" s="715">
        <v>96</v>
      </c>
      <c r="P12" s="715">
        <v>811</v>
      </c>
      <c r="Q12" s="715">
        <v>770</v>
      </c>
      <c r="R12" s="717">
        <v>95</v>
      </c>
      <c r="S12" s="1016" t="s">
        <v>1676</v>
      </c>
    </row>
    <row r="13" spans="1:19" s="126" customFormat="1" ht="21.75" customHeight="1">
      <c r="A13" s="1031" t="s">
        <v>1513</v>
      </c>
      <c r="B13" s="1289">
        <v>978.2</v>
      </c>
      <c r="C13" s="163">
        <v>1093.847</v>
      </c>
      <c r="D13" s="1289">
        <v>204.4</v>
      </c>
      <c r="E13" s="1289">
        <v>233.016</v>
      </c>
      <c r="F13" s="1289">
        <v>114</v>
      </c>
      <c r="G13" s="399" t="s">
        <v>1580</v>
      </c>
      <c r="H13" s="399" t="s">
        <v>1580</v>
      </c>
      <c r="I13" s="399" t="s">
        <v>1580</v>
      </c>
      <c r="J13" s="1289">
        <v>17.8</v>
      </c>
      <c r="K13" s="1289">
        <v>69.77600000000001</v>
      </c>
      <c r="L13" s="1289">
        <v>392</v>
      </c>
      <c r="M13" s="1289">
        <v>54.9</v>
      </c>
      <c r="N13" s="1289">
        <v>54.9</v>
      </c>
      <c r="O13" s="1289">
        <v>800</v>
      </c>
      <c r="P13" s="1289">
        <v>701.1</v>
      </c>
      <c r="Q13" s="1289">
        <v>736.155</v>
      </c>
      <c r="R13" s="1298">
        <v>840</v>
      </c>
      <c r="S13" s="1043" t="s">
        <v>1513</v>
      </c>
    </row>
    <row r="14" spans="1:19" s="126" customFormat="1" ht="21.75" customHeight="1">
      <c r="A14" s="1029" t="s">
        <v>1486</v>
      </c>
      <c r="B14" s="1290">
        <v>367.1</v>
      </c>
      <c r="C14" s="1290">
        <v>403.042</v>
      </c>
      <c r="D14" s="1290">
        <v>35</v>
      </c>
      <c r="E14" s="1290">
        <v>39.9</v>
      </c>
      <c r="F14" s="1290">
        <v>114</v>
      </c>
      <c r="G14" s="399" t="s">
        <v>1580</v>
      </c>
      <c r="H14" s="399" t="s">
        <v>1580</v>
      </c>
      <c r="I14" s="399" t="s">
        <v>1580</v>
      </c>
      <c r="J14" s="1290">
        <v>5.1</v>
      </c>
      <c r="K14" s="1290">
        <v>19.992</v>
      </c>
      <c r="L14" s="1290">
        <v>392</v>
      </c>
      <c r="M14" s="1290">
        <v>4</v>
      </c>
      <c r="N14" s="1290">
        <v>4</v>
      </c>
      <c r="O14" s="1290">
        <v>100</v>
      </c>
      <c r="P14" s="1290">
        <v>323</v>
      </c>
      <c r="Q14" s="1290">
        <v>339.15</v>
      </c>
      <c r="R14" s="1292">
        <v>105</v>
      </c>
      <c r="S14" s="1044" t="s">
        <v>1514</v>
      </c>
    </row>
    <row r="15" spans="1:19" s="126" customFormat="1" ht="21.75" customHeight="1">
      <c r="A15" s="1029" t="s">
        <v>1487</v>
      </c>
      <c r="B15" s="1290">
        <v>129.5</v>
      </c>
      <c r="C15" s="1290">
        <v>151.62</v>
      </c>
      <c r="D15" s="1290">
        <v>37</v>
      </c>
      <c r="E15" s="1290">
        <v>42.18</v>
      </c>
      <c r="F15" s="1290">
        <v>114</v>
      </c>
      <c r="G15" s="399" t="s">
        <v>1580</v>
      </c>
      <c r="H15" s="399" t="s">
        <v>1580</v>
      </c>
      <c r="I15" s="399" t="s">
        <v>1580</v>
      </c>
      <c r="J15" s="1290">
        <v>4.5</v>
      </c>
      <c r="K15" s="1290">
        <v>17.64</v>
      </c>
      <c r="L15" s="1290">
        <v>392</v>
      </c>
      <c r="M15" s="1290">
        <v>12</v>
      </c>
      <c r="N15" s="1290">
        <v>12</v>
      </c>
      <c r="O15" s="1290">
        <v>100</v>
      </c>
      <c r="P15" s="1290">
        <v>76</v>
      </c>
      <c r="Q15" s="1290">
        <v>79.8</v>
      </c>
      <c r="R15" s="1292">
        <v>105</v>
      </c>
      <c r="S15" s="1044" t="s">
        <v>1515</v>
      </c>
    </row>
    <row r="16" spans="1:19" s="126" customFormat="1" ht="21.75" customHeight="1">
      <c r="A16" s="1029" t="s">
        <v>1488</v>
      </c>
      <c r="B16" s="1290">
        <v>127</v>
      </c>
      <c r="C16" s="1290">
        <v>141.02</v>
      </c>
      <c r="D16" s="1290">
        <v>93</v>
      </c>
      <c r="E16" s="1290">
        <v>106.02</v>
      </c>
      <c r="F16" s="1290">
        <v>114</v>
      </c>
      <c r="G16" s="399" t="s">
        <v>1580</v>
      </c>
      <c r="H16" s="399" t="s">
        <v>1580</v>
      </c>
      <c r="I16" s="399" t="s">
        <v>1580</v>
      </c>
      <c r="J16" s="399" t="s">
        <v>1580</v>
      </c>
      <c r="K16" s="399" t="s">
        <v>1580</v>
      </c>
      <c r="L16" s="399" t="s">
        <v>1580</v>
      </c>
      <c r="M16" s="1290">
        <v>14</v>
      </c>
      <c r="N16" s="1290">
        <v>14</v>
      </c>
      <c r="O16" s="1290">
        <v>100</v>
      </c>
      <c r="P16" s="1290">
        <v>20</v>
      </c>
      <c r="Q16" s="1290">
        <v>21</v>
      </c>
      <c r="R16" s="1292">
        <v>105</v>
      </c>
      <c r="S16" s="1044" t="s">
        <v>1516</v>
      </c>
    </row>
    <row r="17" spans="1:19" s="126" customFormat="1" ht="21.75" customHeight="1">
      <c r="A17" s="1029" t="s">
        <v>1489</v>
      </c>
      <c r="B17" s="1290">
        <v>31.5</v>
      </c>
      <c r="C17" s="1290">
        <v>41.085</v>
      </c>
      <c r="D17" s="1290">
        <v>5</v>
      </c>
      <c r="E17" s="1290">
        <v>5.7</v>
      </c>
      <c r="F17" s="1290">
        <v>114</v>
      </c>
      <c r="G17" s="399" t="s">
        <v>1580</v>
      </c>
      <c r="H17" s="399" t="s">
        <v>1580</v>
      </c>
      <c r="I17" s="399" t="s">
        <v>1580</v>
      </c>
      <c r="J17" s="1290">
        <v>3</v>
      </c>
      <c r="K17" s="1290">
        <v>11.76</v>
      </c>
      <c r="L17" s="1290">
        <v>392</v>
      </c>
      <c r="M17" s="1290">
        <v>21</v>
      </c>
      <c r="N17" s="1290">
        <v>21</v>
      </c>
      <c r="O17" s="1290">
        <v>100</v>
      </c>
      <c r="P17" s="1290">
        <v>2.5</v>
      </c>
      <c r="Q17" s="1290">
        <v>2.625</v>
      </c>
      <c r="R17" s="1292">
        <v>105</v>
      </c>
      <c r="S17" s="1044" t="s">
        <v>1517</v>
      </c>
    </row>
    <row r="18" spans="1:19" s="126" customFormat="1" ht="21.75" customHeight="1">
      <c r="A18" s="1029" t="s">
        <v>1490</v>
      </c>
      <c r="B18" s="1290">
        <v>304</v>
      </c>
      <c r="C18" s="1290">
        <v>327.13</v>
      </c>
      <c r="D18" s="1290">
        <v>26</v>
      </c>
      <c r="E18" s="1290">
        <v>29.64</v>
      </c>
      <c r="F18" s="1290">
        <v>114</v>
      </c>
      <c r="G18" s="399" t="s">
        <v>1580</v>
      </c>
      <c r="H18" s="399" t="s">
        <v>1580</v>
      </c>
      <c r="I18" s="399" t="s">
        <v>1580</v>
      </c>
      <c r="J18" s="1290">
        <v>2</v>
      </c>
      <c r="K18" s="1290">
        <v>7.84</v>
      </c>
      <c r="L18" s="1290">
        <v>392</v>
      </c>
      <c r="M18" s="1290">
        <v>3</v>
      </c>
      <c r="N18" s="1290">
        <v>3</v>
      </c>
      <c r="O18" s="1290">
        <v>100</v>
      </c>
      <c r="P18" s="1290">
        <v>273</v>
      </c>
      <c r="Q18" s="1290">
        <v>286.65</v>
      </c>
      <c r="R18" s="1292">
        <v>105</v>
      </c>
      <c r="S18" s="1044" t="s">
        <v>1518</v>
      </c>
    </row>
    <row r="19" spans="1:19" s="126" customFormat="1" ht="21.75" customHeight="1">
      <c r="A19" s="1029" t="s">
        <v>1491</v>
      </c>
      <c r="B19" s="1291">
        <v>0</v>
      </c>
      <c r="C19" s="1291">
        <v>0</v>
      </c>
      <c r="D19" s="1291">
        <v>0</v>
      </c>
      <c r="E19" s="1291">
        <v>0</v>
      </c>
      <c r="F19" s="1291">
        <v>0</v>
      </c>
      <c r="G19" s="1291">
        <v>0</v>
      </c>
      <c r="H19" s="1291">
        <v>0</v>
      </c>
      <c r="I19" s="1291">
        <v>0</v>
      </c>
      <c r="J19" s="1291">
        <v>0</v>
      </c>
      <c r="K19" s="1291">
        <v>0</v>
      </c>
      <c r="L19" s="1291">
        <v>0</v>
      </c>
      <c r="M19" s="1291">
        <v>0</v>
      </c>
      <c r="N19" s="1291">
        <v>0</v>
      </c>
      <c r="O19" s="1291">
        <v>0</v>
      </c>
      <c r="P19" s="1291">
        <v>0</v>
      </c>
      <c r="Q19" s="1291">
        <v>0</v>
      </c>
      <c r="R19" s="1291">
        <v>0</v>
      </c>
      <c r="S19" s="1044" t="s">
        <v>1519</v>
      </c>
    </row>
    <row r="20" spans="1:19" s="126" customFormat="1" ht="21.75" customHeight="1">
      <c r="A20" s="1029" t="s">
        <v>1492</v>
      </c>
      <c r="B20" s="1290">
        <v>3.1</v>
      </c>
      <c r="C20" s="1290">
        <v>3.534</v>
      </c>
      <c r="D20" s="1290">
        <v>3.1</v>
      </c>
      <c r="E20" s="1290">
        <v>3.534</v>
      </c>
      <c r="F20" s="1290">
        <v>114</v>
      </c>
      <c r="G20" s="1291">
        <v>0</v>
      </c>
      <c r="H20" s="1291">
        <v>0</v>
      </c>
      <c r="I20" s="1291">
        <v>0</v>
      </c>
      <c r="J20" s="1291">
        <v>0</v>
      </c>
      <c r="K20" s="1291">
        <v>0</v>
      </c>
      <c r="L20" s="1291">
        <v>0</v>
      </c>
      <c r="M20" s="1291">
        <v>0</v>
      </c>
      <c r="N20" s="1291">
        <v>0</v>
      </c>
      <c r="O20" s="1291">
        <v>0</v>
      </c>
      <c r="P20" s="1291">
        <v>0</v>
      </c>
      <c r="Q20" s="1291">
        <v>0</v>
      </c>
      <c r="R20" s="1291">
        <v>0</v>
      </c>
      <c r="S20" s="1044" t="s">
        <v>1520</v>
      </c>
    </row>
    <row r="21" spans="1:19" s="126" customFormat="1" ht="21.75" customHeight="1">
      <c r="A21" s="1029" t="s">
        <v>1493</v>
      </c>
      <c r="B21" s="1291">
        <v>0</v>
      </c>
      <c r="C21" s="1291">
        <v>0</v>
      </c>
      <c r="D21" s="1291">
        <v>0</v>
      </c>
      <c r="E21" s="1291">
        <v>0</v>
      </c>
      <c r="F21" s="1291">
        <v>0</v>
      </c>
      <c r="G21" s="1291">
        <v>0</v>
      </c>
      <c r="H21" s="1291">
        <v>0</v>
      </c>
      <c r="I21" s="1291">
        <v>0</v>
      </c>
      <c r="J21" s="1291">
        <v>0</v>
      </c>
      <c r="K21" s="1291">
        <v>0</v>
      </c>
      <c r="L21" s="1291">
        <v>0</v>
      </c>
      <c r="M21" s="1291">
        <v>0</v>
      </c>
      <c r="N21" s="1291">
        <v>0</v>
      </c>
      <c r="O21" s="1291">
        <v>0</v>
      </c>
      <c r="P21" s="1291">
        <v>0</v>
      </c>
      <c r="Q21" s="1291">
        <v>0</v>
      </c>
      <c r="R21" s="1291">
        <v>0</v>
      </c>
      <c r="S21" s="1045" t="s">
        <v>1521</v>
      </c>
    </row>
    <row r="22" spans="1:19" s="126" customFormat="1" ht="21.75" customHeight="1">
      <c r="A22" s="1029" t="s">
        <v>1494</v>
      </c>
      <c r="B22" s="1291">
        <v>0</v>
      </c>
      <c r="C22" s="1291">
        <v>0</v>
      </c>
      <c r="D22" s="1291">
        <v>0</v>
      </c>
      <c r="E22" s="1291">
        <v>0</v>
      </c>
      <c r="F22" s="1291">
        <v>0</v>
      </c>
      <c r="G22" s="1291">
        <v>0</v>
      </c>
      <c r="H22" s="1291">
        <v>0</v>
      </c>
      <c r="I22" s="1291">
        <v>0</v>
      </c>
      <c r="J22" s="1291">
        <v>0</v>
      </c>
      <c r="K22" s="1291">
        <v>0</v>
      </c>
      <c r="L22" s="1291">
        <v>0</v>
      </c>
      <c r="M22" s="1291">
        <v>0</v>
      </c>
      <c r="N22" s="1291">
        <v>0</v>
      </c>
      <c r="O22" s="1291">
        <v>0</v>
      </c>
      <c r="P22" s="1291">
        <v>0</v>
      </c>
      <c r="Q22" s="1291">
        <v>0</v>
      </c>
      <c r="R22" s="1291">
        <v>0</v>
      </c>
      <c r="S22" s="1045" t="s">
        <v>1522</v>
      </c>
    </row>
    <row r="23" spans="1:19" s="126" customFormat="1" ht="21.75" customHeight="1">
      <c r="A23" s="1029" t="s">
        <v>1495</v>
      </c>
      <c r="B23" s="1291">
        <v>0</v>
      </c>
      <c r="C23" s="1291">
        <v>0</v>
      </c>
      <c r="D23" s="1291">
        <v>0</v>
      </c>
      <c r="E23" s="1291">
        <v>0</v>
      </c>
      <c r="F23" s="1291">
        <v>0</v>
      </c>
      <c r="G23" s="1291">
        <v>0</v>
      </c>
      <c r="H23" s="1291">
        <v>0</v>
      </c>
      <c r="I23" s="1291">
        <v>0</v>
      </c>
      <c r="J23" s="1291">
        <v>0</v>
      </c>
      <c r="K23" s="1291">
        <v>0</v>
      </c>
      <c r="L23" s="1291">
        <v>0</v>
      </c>
      <c r="M23" s="1291">
        <v>0</v>
      </c>
      <c r="N23" s="1291">
        <v>0</v>
      </c>
      <c r="O23" s="1291">
        <v>0</v>
      </c>
      <c r="P23" s="1291">
        <v>0</v>
      </c>
      <c r="Q23" s="1291">
        <v>0</v>
      </c>
      <c r="R23" s="1291">
        <v>0</v>
      </c>
      <c r="S23" s="1045" t="s">
        <v>1523</v>
      </c>
    </row>
    <row r="24" spans="1:19" s="126" customFormat="1" ht="21.75" customHeight="1">
      <c r="A24" s="1029" t="s">
        <v>1496</v>
      </c>
      <c r="B24" s="1291">
        <v>0</v>
      </c>
      <c r="C24" s="1291">
        <v>0</v>
      </c>
      <c r="D24" s="1291">
        <v>0</v>
      </c>
      <c r="E24" s="1291">
        <v>0</v>
      </c>
      <c r="F24" s="1291">
        <v>0</v>
      </c>
      <c r="G24" s="1291">
        <v>0</v>
      </c>
      <c r="H24" s="1291">
        <v>0</v>
      </c>
      <c r="I24" s="1291">
        <v>0</v>
      </c>
      <c r="J24" s="1291">
        <v>0</v>
      </c>
      <c r="K24" s="1291">
        <v>0</v>
      </c>
      <c r="L24" s="1291">
        <v>0</v>
      </c>
      <c r="M24" s="1291">
        <v>0</v>
      </c>
      <c r="N24" s="1291">
        <v>0</v>
      </c>
      <c r="O24" s="1291">
        <v>0</v>
      </c>
      <c r="P24" s="1291">
        <v>0</v>
      </c>
      <c r="Q24" s="1291">
        <v>0</v>
      </c>
      <c r="R24" s="1291">
        <v>0</v>
      </c>
      <c r="S24" s="1045" t="s">
        <v>1524</v>
      </c>
    </row>
    <row r="25" spans="1:19" s="126" customFormat="1" ht="21.75" customHeight="1">
      <c r="A25" s="1029" t="s">
        <v>1497</v>
      </c>
      <c r="B25" s="1291">
        <v>0</v>
      </c>
      <c r="C25" s="1291">
        <v>0</v>
      </c>
      <c r="D25" s="1291">
        <v>0</v>
      </c>
      <c r="E25" s="1291">
        <v>0</v>
      </c>
      <c r="F25" s="1291">
        <v>0</v>
      </c>
      <c r="G25" s="1291">
        <v>0</v>
      </c>
      <c r="H25" s="1291">
        <v>0</v>
      </c>
      <c r="I25" s="1291">
        <v>0</v>
      </c>
      <c r="J25" s="1291">
        <v>0</v>
      </c>
      <c r="K25" s="1291">
        <v>0</v>
      </c>
      <c r="L25" s="1291">
        <v>0</v>
      </c>
      <c r="M25" s="1291">
        <v>0</v>
      </c>
      <c r="N25" s="1291">
        <v>0</v>
      </c>
      <c r="O25" s="1291">
        <v>0</v>
      </c>
      <c r="P25" s="1291">
        <v>0</v>
      </c>
      <c r="Q25" s="1291">
        <v>0</v>
      </c>
      <c r="R25" s="1291">
        <v>0</v>
      </c>
      <c r="S25" s="1045" t="s">
        <v>1525</v>
      </c>
    </row>
    <row r="26" spans="1:19" s="126" customFormat="1" ht="21.75" customHeight="1">
      <c r="A26" s="1029" t="s">
        <v>1498</v>
      </c>
      <c r="B26" s="1296">
        <v>0.3</v>
      </c>
      <c r="C26" s="1291">
        <v>1.176</v>
      </c>
      <c r="D26" s="1291">
        <v>0</v>
      </c>
      <c r="E26" s="1291">
        <v>0</v>
      </c>
      <c r="F26" s="1291">
        <v>0</v>
      </c>
      <c r="G26" s="1291">
        <v>0</v>
      </c>
      <c r="H26" s="1291">
        <v>0</v>
      </c>
      <c r="I26" s="1291">
        <v>0</v>
      </c>
      <c r="J26" s="1296">
        <v>0.3</v>
      </c>
      <c r="K26" s="1291">
        <v>1.176</v>
      </c>
      <c r="L26" s="1290">
        <v>392</v>
      </c>
      <c r="M26" s="1291">
        <v>0</v>
      </c>
      <c r="N26" s="1291">
        <v>0</v>
      </c>
      <c r="O26" s="1291">
        <v>0</v>
      </c>
      <c r="P26" s="1291">
        <v>0</v>
      </c>
      <c r="Q26" s="1291">
        <v>0</v>
      </c>
      <c r="R26" s="1291">
        <v>0</v>
      </c>
      <c r="S26" s="1045" t="s">
        <v>1526</v>
      </c>
    </row>
    <row r="27" spans="1:19" s="126" customFormat="1" ht="21.75" customHeight="1">
      <c r="A27" s="1029" t="s">
        <v>1499</v>
      </c>
      <c r="B27" s="1291">
        <v>0</v>
      </c>
      <c r="C27" s="1291">
        <v>0</v>
      </c>
      <c r="D27" s="1291">
        <v>0</v>
      </c>
      <c r="E27" s="1291">
        <v>0</v>
      </c>
      <c r="F27" s="1291">
        <v>0</v>
      </c>
      <c r="G27" s="1291">
        <v>0</v>
      </c>
      <c r="H27" s="1291">
        <v>0</v>
      </c>
      <c r="I27" s="1291">
        <v>0</v>
      </c>
      <c r="J27" s="1291">
        <v>0</v>
      </c>
      <c r="K27" s="1291">
        <v>0</v>
      </c>
      <c r="L27" s="1291">
        <v>0</v>
      </c>
      <c r="M27" s="1291">
        <v>0</v>
      </c>
      <c r="N27" s="1291">
        <v>0</v>
      </c>
      <c r="O27" s="1291">
        <v>0</v>
      </c>
      <c r="P27" s="1291">
        <v>0</v>
      </c>
      <c r="Q27" s="1291">
        <v>0</v>
      </c>
      <c r="R27" s="1291">
        <v>0</v>
      </c>
      <c r="S27" s="1045" t="s">
        <v>1527</v>
      </c>
    </row>
    <row r="28" spans="1:19" s="126" customFormat="1" ht="21.75" customHeight="1">
      <c r="A28" s="1029" t="s">
        <v>1500</v>
      </c>
      <c r="B28" s="1290">
        <v>1.5</v>
      </c>
      <c r="C28" s="1290">
        <v>1.55</v>
      </c>
      <c r="D28" s="1291">
        <v>0</v>
      </c>
      <c r="E28" s="1291">
        <v>0</v>
      </c>
      <c r="F28" s="1291">
        <v>0</v>
      </c>
      <c r="G28" s="1291">
        <v>0</v>
      </c>
      <c r="H28" s="1291">
        <v>0</v>
      </c>
      <c r="I28" s="1291">
        <v>0</v>
      </c>
      <c r="J28" s="1291">
        <v>0</v>
      </c>
      <c r="K28" s="1291">
        <v>0</v>
      </c>
      <c r="L28" s="1291">
        <v>0</v>
      </c>
      <c r="M28" s="1290">
        <v>0.5</v>
      </c>
      <c r="N28" s="1290">
        <v>0.5</v>
      </c>
      <c r="O28" s="1290">
        <v>100</v>
      </c>
      <c r="P28" s="1290">
        <v>1</v>
      </c>
      <c r="Q28" s="1290">
        <v>1.05</v>
      </c>
      <c r="R28" s="1292">
        <v>105</v>
      </c>
      <c r="S28" s="1045" t="s">
        <v>1528</v>
      </c>
    </row>
    <row r="29" spans="1:19" s="126" customFormat="1" ht="21.75" customHeight="1">
      <c r="A29" s="1029" t="s">
        <v>1501</v>
      </c>
      <c r="B29" s="1291">
        <v>0</v>
      </c>
      <c r="C29" s="1291">
        <v>0</v>
      </c>
      <c r="D29" s="1291">
        <v>0</v>
      </c>
      <c r="E29" s="1291">
        <v>0</v>
      </c>
      <c r="F29" s="1291">
        <v>0</v>
      </c>
      <c r="G29" s="1291">
        <v>0</v>
      </c>
      <c r="H29" s="1291">
        <v>0</v>
      </c>
      <c r="I29" s="1291">
        <v>0</v>
      </c>
      <c r="J29" s="1291">
        <v>0</v>
      </c>
      <c r="K29" s="1291">
        <v>0</v>
      </c>
      <c r="L29" s="1291">
        <v>0</v>
      </c>
      <c r="M29" s="1291">
        <v>0</v>
      </c>
      <c r="N29" s="1291">
        <v>0</v>
      </c>
      <c r="O29" s="1291">
        <v>0</v>
      </c>
      <c r="P29" s="1291">
        <v>0</v>
      </c>
      <c r="Q29" s="1291">
        <v>0</v>
      </c>
      <c r="R29" s="1291">
        <v>0</v>
      </c>
      <c r="S29" s="1045" t="s">
        <v>1529</v>
      </c>
    </row>
    <row r="30" spans="1:19" s="126" customFormat="1" ht="21.75" customHeight="1">
      <c r="A30" s="1029" t="s">
        <v>1502</v>
      </c>
      <c r="B30" s="1291">
        <v>0</v>
      </c>
      <c r="C30" s="1291">
        <v>0</v>
      </c>
      <c r="D30" s="1291">
        <v>0</v>
      </c>
      <c r="E30" s="1291">
        <v>0</v>
      </c>
      <c r="F30" s="1291">
        <v>0</v>
      </c>
      <c r="G30" s="1291">
        <v>0</v>
      </c>
      <c r="H30" s="1291">
        <v>0</v>
      </c>
      <c r="I30" s="1291">
        <v>0</v>
      </c>
      <c r="J30" s="1291">
        <v>0</v>
      </c>
      <c r="K30" s="1291">
        <v>0</v>
      </c>
      <c r="L30" s="1291">
        <v>0</v>
      </c>
      <c r="M30" s="1291">
        <v>0</v>
      </c>
      <c r="N30" s="1291">
        <v>0</v>
      </c>
      <c r="O30" s="1291">
        <v>0</v>
      </c>
      <c r="P30" s="1291">
        <v>0</v>
      </c>
      <c r="Q30" s="1291">
        <v>0</v>
      </c>
      <c r="R30" s="1291">
        <v>0</v>
      </c>
      <c r="S30" s="1045" t="s">
        <v>1530</v>
      </c>
    </row>
    <row r="31" spans="1:19" s="126" customFormat="1" ht="21.75" customHeight="1">
      <c r="A31" s="1029" t="s">
        <v>1503</v>
      </c>
      <c r="B31" s="1291">
        <v>0</v>
      </c>
      <c r="C31" s="1291">
        <v>0</v>
      </c>
      <c r="D31" s="1291">
        <v>0</v>
      </c>
      <c r="E31" s="1291">
        <v>0</v>
      </c>
      <c r="F31" s="1291">
        <v>0</v>
      </c>
      <c r="G31" s="1291">
        <v>0</v>
      </c>
      <c r="H31" s="1291">
        <v>0</v>
      </c>
      <c r="I31" s="1291">
        <v>0</v>
      </c>
      <c r="J31" s="1291">
        <v>0</v>
      </c>
      <c r="K31" s="1291">
        <v>0</v>
      </c>
      <c r="L31" s="1291">
        <v>0</v>
      </c>
      <c r="M31" s="1291">
        <v>0</v>
      </c>
      <c r="N31" s="1291">
        <v>0</v>
      </c>
      <c r="O31" s="1291">
        <v>0</v>
      </c>
      <c r="P31" s="1291">
        <v>0</v>
      </c>
      <c r="Q31" s="1291">
        <v>0</v>
      </c>
      <c r="R31" s="1291">
        <v>0</v>
      </c>
      <c r="S31" s="1045" t="s">
        <v>1531</v>
      </c>
    </row>
    <row r="32" spans="1:19" s="126" customFormat="1" ht="21.75" customHeight="1">
      <c r="A32" s="1029" t="s">
        <v>1504</v>
      </c>
      <c r="B32" s="1291">
        <v>0</v>
      </c>
      <c r="C32" s="1291">
        <v>0</v>
      </c>
      <c r="D32" s="1291">
        <v>0</v>
      </c>
      <c r="E32" s="1291">
        <v>0</v>
      </c>
      <c r="F32" s="1291">
        <v>0</v>
      </c>
      <c r="G32" s="1291">
        <v>0</v>
      </c>
      <c r="H32" s="1291">
        <v>0</v>
      </c>
      <c r="I32" s="1291">
        <v>0</v>
      </c>
      <c r="J32" s="1291">
        <v>0</v>
      </c>
      <c r="K32" s="1291">
        <v>0</v>
      </c>
      <c r="L32" s="1291">
        <v>0</v>
      </c>
      <c r="M32" s="1291">
        <v>0</v>
      </c>
      <c r="N32" s="1291">
        <v>0</v>
      </c>
      <c r="O32" s="1291">
        <v>0</v>
      </c>
      <c r="P32" s="1291">
        <v>0</v>
      </c>
      <c r="Q32" s="1291">
        <v>0</v>
      </c>
      <c r="R32" s="1291">
        <v>0</v>
      </c>
      <c r="S32" s="1045" t="s">
        <v>1532</v>
      </c>
    </row>
    <row r="33" spans="1:19" s="126" customFormat="1" ht="21.75" customHeight="1">
      <c r="A33" s="1029" t="s">
        <v>1505</v>
      </c>
      <c r="B33" s="1290">
        <v>2.5</v>
      </c>
      <c r="C33" s="1290">
        <v>4.24</v>
      </c>
      <c r="D33" s="1290">
        <v>2</v>
      </c>
      <c r="E33" s="1290">
        <v>2.28</v>
      </c>
      <c r="F33" s="1290">
        <v>114</v>
      </c>
      <c r="G33" s="1291">
        <v>0</v>
      </c>
      <c r="H33" s="1291">
        <v>0</v>
      </c>
      <c r="I33" s="1291">
        <v>0</v>
      </c>
      <c r="J33" s="1290">
        <v>0.5</v>
      </c>
      <c r="K33" s="1290">
        <v>1.96</v>
      </c>
      <c r="L33" s="1290">
        <v>392</v>
      </c>
      <c r="M33" s="1291">
        <v>0</v>
      </c>
      <c r="N33" s="1291">
        <v>0</v>
      </c>
      <c r="O33" s="1291">
        <v>0</v>
      </c>
      <c r="P33" s="1291">
        <v>0</v>
      </c>
      <c r="Q33" s="1291">
        <v>0</v>
      </c>
      <c r="R33" s="1291">
        <v>0</v>
      </c>
      <c r="S33" s="1045" t="s">
        <v>1533</v>
      </c>
    </row>
    <row r="34" spans="1:19" s="126" customFormat="1" ht="21.75" customHeight="1">
      <c r="A34" s="1029" t="s">
        <v>1506</v>
      </c>
      <c r="B34" s="1291">
        <v>0</v>
      </c>
      <c r="C34" s="1291">
        <v>0</v>
      </c>
      <c r="D34" s="1291">
        <v>0</v>
      </c>
      <c r="E34" s="1291">
        <v>0</v>
      </c>
      <c r="F34" s="1291">
        <v>0</v>
      </c>
      <c r="G34" s="1291">
        <v>0</v>
      </c>
      <c r="H34" s="1291">
        <v>0</v>
      </c>
      <c r="I34" s="1291">
        <v>0</v>
      </c>
      <c r="J34" s="1291">
        <v>0</v>
      </c>
      <c r="K34" s="1291">
        <v>0</v>
      </c>
      <c r="L34" s="1291">
        <v>0</v>
      </c>
      <c r="M34" s="1291">
        <v>0</v>
      </c>
      <c r="N34" s="1291">
        <v>0</v>
      </c>
      <c r="O34" s="1291">
        <v>0</v>
      </c>
      <c r="P34" s="1291">
        <v>0</v>
      </c>
      <c r="Q34" s="1291">
        <v>0</v>
      </c>
      <c r="R34" s="1291">
        <v>0</v>
      </c>
      <c r="S34" s="1045" t="s">
        <v>1534</v>
      </c>
    </row>
    <row r="35" spans="1:19" s="126" customFormat="1" ht="21.75" customHeight="1">
      <c r="A35" s="1029" t="s">
        <v>1507</v>
      </c>
      <c r="B35" s="1297">
        <v>0.3</v>
      </c>
      <c r="C35" s="1297">
        <v>0.3</v>
      </c>
      <c r="D35" s="1291">
        <v>0</v>
      </c>
      <c r="E35" s="1291">
        <v>0</v>
      </c>
      <c r="F35" s="1291">
        <v>0</v>
      </c>
      <c r="G35" s="1291">
        <v>0</v>
      </c>
      <c r="H35" s="1291">
        <v>0</v>
      </c>
      <c r="I35" s="1291">
        <v>0</v>
      </c>
      <c r="J35" s="1291">
        <v>0</v>
      </c>
      <c r="K35" s="1291">
        <v>0</v>
      </c>
      <c r="L35" s="1291">
        <v>0</v>
      </c>
      <c r="M35" s="1296">
        <v>0.3</v>
      </c>
      <c r="N35" s="1296">
        <v>0.3</v>
      </c>
      <c r="O35" s="1290">
        <v>100</v>
      </c>
      <c r="P35" s="1291">
        <v>0</v>
      </c>
      <c r="Q35" s="1291">
        <v>0</v>
      </c>
      <c r="R35" s="1291">
        <v>0</v>
      </c>
      <c r="S35" s="1045" t="s">
        <v>1535</v>
      </c>
    </row>
    <row r="36" spans="1:19" s="126" customFormat="1" ht="21.75" customHeight="1">
      <c r="A36" s="1029" t="s">
        <v>1508</v>
      </c>
      <c r="B36" s="1290">
        <v>4.5</v>
      </c>
      <c r="C36" s="1290">
        <v>9.3</v>
      </c>
      <c r="D36" s="1290">
        <v>3</v>
      </c>
      <c r="E36" s="1290">
        <v>3.42</v>
      </c>
      <c r="F36" s="1290">
        <v>114</v>
      </c>
      <c r="G36" s="1291">
        <v>0</v>
      </c>
      <c r="H36" s="1291">
        <v>0</v>
      </c>
      <c r="I36" s="1291">
        <v>0</v>
      </c>
      <c r="J36" s="1290">
        <v>1.5</v>
      </c>
      <c r="K36" s="1290">
        <v>5.88</v>
      </c>
      <c r="L36" s="1290">
        <v>392</v>
      </c>
      <c r="M36" s="1291">
        <v>0</v>
      </c>
      <c r="N36" s="1291">
        <v>0</v>
      </c>
      <c r="O36" s="1291">
        <v>0</v>
      </c>
      <c r="P36" s="1291">
        <v>0</v>
      </c>
      <c r="Q36" s="1291">
        <v>0</v>
      </c>
      <c r="R36" s="1291">
        <v>0</v>
      </c>
      <c r="S36" s="1045" t="s">
        <v>1536</v>
      </c>
    </row>
    <row r="37" spans="1:19" s="126" customFormat="1" ht="21.75" customHeight="1">
      <c r="A37" s="1029" t="s">
        <v>1509</v>
      </c>
      <c r="B37" s="1290">
        <v>1.9</v>
      </c>
      <c r="C37" s="1290">
        <v>3.7169999999999996</v>
      </c>
      <c r="D37" s="1291">
        <v>0</v>
      </c>
      <c r="E37" s="1291">
        <v>0</v>
      </c>
      <c r="F37" s="1291">
        <v>0</v>
      </c>
      <c r="G37" s="1291">
        <v>0</v>
      </c>
      <c r="H37" s="1291">
        <v>0</v>
      </c>
      <c r="I37" s="1291">
        <v>0</v>
      </c>
      <c r="J37" s="1290">
        <v>0.6</v>
      </c>
      <c r="K37" s="1290">
        <v>2.352</v>
      </c>
      <c r="L37" s="1290">
        <v>392</v>
      </c>
      <c r="M37" s="1291">
        <v>0</v>
      </c>
      <c r="N37" s="1291">
        <v>0</v>
      </c>
      <c r="O37" s="1291">
        <v>0</v>
      </c>
      <c r="P37" s="1290">
        <v>1.3</v>
      </c>
      <c r="Q37" s="1290">
        <v>1.365</v>
      </c>
      <c r="R37" s="1292">
        <v>105</v>
      </c>
      <c r="S37" s="1045" t="s">
        <v>1537</v>
      </c>
    </row>
    <row r="38" spans="1:19" s="126" customFormat="1" ht="21.75" customHeight="1">
      <c r="A38" s="1029" t="s">
        <v>1510</v>
      </c>
      <c r="B38" s="1291">
        <v>0.7</v>
      </c>
      <c r="C38" s="1291">
        <v>1.618</v>
      </c>
      <c r="D38" s="1296">
        <v>0.3</v>
      </c>
      <c r="E38" s="1296">
        <v>0.342</v>
      </c>
      <c r="F38" s="1290">
        <v>114</v>
      </c>
      <c r="G38" s="1291"/>
      <c r="H38" s="1291"/>
      <c r="I38" s="1291"/>
      <c r="J38" s="1296">
        <v>0.3</v>
      </c>
      <c r="K38" s="1291">
        <v>1.176</v>
      </c>
      <c r="L38" s="1290">
        <v>392</v>
      </c>
      <c r="M38" s="1296">
        <v>0.1</v>
      </c>
      <c r="N38" s="1296">
        <v>0.1</v>
      </c>
      <c r="O38" s="1290">
        <v>100</v>
      </c>
      <c r="P38" s="1291">
        <v>0</v>
      </c>
      <c r="Q38" s="1291">
        <v>0</v>
      </c>
      <c r="R38" s="1291">
        <v>0</v>
      </c>
      <c r="S38" s="1045" t="s">
        <v>1538</v>
      </c>
    </row>
    <row r="39" spans="1:19" s="126" customFormat="1" ht="21.75" customHeight="1">
      <c r="A39" s="1030" t="s">
        <v>1511</v>
      </c>
      <c r="B39" s="1293">
        <v>4.3</v>
      </c>
      <c r="C39" s="1293">
        <v>4.515</v>
      </c>
      <c r="D39" s="1294">
        <v>0</v>
      </c>
      <c r="E39" s="1294">
        <v>0</v>
      </c>
      <c r="F39" s="1294">
        <v>0</v>
      </c>
      <c r="G39" s="1294">
        <v>0</v>
      </c>
      <c r="H39" s="1294">
        <v>0</v>
      </c>
      <c r="I39" s="1294">
        <v>0</v>
      </c>
      <c r="J39" s="1294">
        <v>0</v>
      </c>
      <c r="K39" s="1294">
        <v>0</v>
      </c>
      <c r="L39" s="1294">
        <v>0</v>
      </c>
      <c r="M39" s="1294">
        <v>0</v>
      </c>
      <c r="N39" s="1294">
        <v>0</v>
      </c>
      <c r="O39" s="1294">
        <v>0</v>
      </c>
      <c r="P39" s="1293">
        <v>4.3</v>
      </c>
      <c r="Q39" s="1293">
        <v>4.515</v>
      </c>
      <c r="R39" s="1295">
        <v>105</v>
      </c>
      <c r="S39" s="1046" t="s">
        <v>1539</v>
      </c>
    </row>
    <row r="40" spans="1:22" s="466" customFormat="1" ht="15.75" customHeight="1">
      <c r="A40" s="1454" t="s">
        <v>743</v>
      </c>
      <c r="B40" s="1455"/>
      <c r="C40" s="1455"/>
      <c r="D40" s="1455"/>
      <c r="E40" s="693"/>
      <c r="F40" s="693"/>
      <c r="G40" s="693"/>
      <c r="H40" s="693"/>
      <c r="I40" s="693"/>
      <c r="J40" s="694" t="s">
        <v>995</v>
      </c>
      <c r="K40" s="693"/>
      <c r="L40" s="693"/>
      <c r="M40" s="693"/>
      <c r="N40" s="693"/>
      <c r="O40" s="693"/>
      <c r="P40" s="1047" t="s">
        <v>745</v>
      </c>
      <c r="Q40" s="693"/>
      <c r="R40" s="1047"/>
      <c r="S40" s="775"/>
      <c r="T40" s="465"/>
      <c r="U40" s="465"/>
      <c r="V40" s="465"/>
    </row>
    <row r="41" spans="1:69" s="114" customFormat="1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</row>
    <row r="42" spans="1:70" s="114" customFormat="1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</row>
    <row r="43" spans="1:70" s="114" customFormat="1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</row>
    <row r="44" spans="1:70" s="114" customFormat="1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</row>
    <row r="45" spans="1:70" s="114" customFormat="1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</row>
    <row r="46" spans="1:70" s="114" customFormat="1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</row>
    <row r="47" spans="1:70" s="114" customFormat="1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</row>
    <row r="48" spans="1:70" s="114" customFormat="1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</row>
    <row r="49" spans="1:70" s="114" customFormat="1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</row>
    <row r="50" spans="1:70" s="114" customFormat="1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</row>
    <row r="51" spans="1:70" s="114" customFormat="1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</row>
    <row r="52" spans="1:70" s="114" customFormat="1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</row>
    <row r="53" spans="1:70" s="114" customFormat="1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</row>
    <row r="54" spans="1:70" s="114" customFormat="1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</row>
    <row r="55" spans="1:70" s="114" customFormat="1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</row>
    <row r="56" spans="1:70" s="114" customFormat="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</row>
    <row r="57" spans="1:70" s="114" customFormat="1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</row>
    <row r="58" spans="1:70" s="114" customFormat="1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</row>
    <row r="59" spans="1:70" s="114" customFormat="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</row>
    <row r="60" spans="1:70" s="114" customFormat="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</row>
    <row r="61" spans="1:70" s="114" customFormat="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</row>
    <row r="62" spans="1:70" s="114" customFormat="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</row>
    <row r="63" spans="1:70" s="114" customFormat="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</row>
    <row r="64" spans="1:70" s="114" customFormat="1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</row>
  </sheetData>
  <mergeCells count="18">
    <mergeCell ref="A40:D40"/>
    <mergeCell ref="A1:S1"/>
    <mergeCell ref="A2:C2"/>
    <mergeCell ref="R2:S2"/>
    <mergeCell ref="A3:A6"/>
    <mergeCell ref="B3:C3"/>
    <mergeCell ref="D3:F3"/>
    <mergeCell ref="G3:I3"/>
    <mergeCell ref="J3:L3"/>
    <mergeCell ref="M3:O3"/>
    <mergeCell ref="P3:R3"/>
    <mergeCell ref="S3:S6"/>
    <mergeCell ref="B4:C4"/>
    <mergeCell ref="D4:F4"/>
    <mergeCell ref="G4:I4"/>
    <mergeCell ref="J4:L4"/>
    <mergeCell ref="M4:O4"/>
    <mergeCell ref="P4:R4"/>
  </mergeCells>
  <printOptions/>
  <pageMargins left="0.34" right="0.55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28">
      <selection activeCell="A40" sqref="A40:D40"/>
    </sheetView>
  </sheetViews>
  <sheetFormatPr defaultColWidth="9.140625" defaultRowHeight="12.75"/>
  <cols>
    <col min="1" max="1" width="16.421875" style="26" customWidth="1"/>
    <col min="2" max="2" width="8.57421875" style="26" bestFit="1" customWidth="1"/>
    <col min="3" max="3" width="10.00390625" style="26" customWidth="1"/>
    <col min="4" max="5" width="8.57421875" style="26" bestFit="1" customWidth="1"/>
    <col min="6" max="6" width="10.00390625" style="26" customWidth="1"/>
    <col min="7" max="7" width="6.7109375" style="26" bestFit="1" customWidth="1"/>
    <col min="8" max="8" width="8.57421875" style="26" bestFit="1" customWidth="1"/>
    <col min="9" max="10" width="10.00390625" style="26" customWidth="1"/>
    <col min="11" max="11" width="8.57421875" style="26" bestFit="1" customWidth="1"/>
    <col min="12" max="12" width="10.00390625" style="26" customWidth="1"/>
    <col min="13" max="13" width="6.7109375" style="26" bestFit="1" customWidth="1"/>
    <col min="14" max="14" width="8.57421875" style="26" bestFit="1" customWidth="1"/>
    <col min="15" max="15" width="10.00390625" style="26" customWidth="1"/>
    <col min="16" max="16" width="14.57421875" style="26" bestFit="1" customWidth="1"/>
    <col min="17" max="16384" width="10.00390625" style="26" customWidth="1"/>
  </cols>
  <sheetData>
    <row r="1" spans="1:16" s="91" customFormat="1" ht="32.25" customHeight="1">
      <c r="A1" s="1501" t="s">
        <v>1725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</row>
    <row r="2" spans="1:16" s="32" customFormat="1" ht="20.25" customHeight="1">
      <c r="A2" s="1448" t="s">
        <v>1599</v>
      </c>
      <c r="B2" s="1466"/>
      <c r="O2" s="33"/>
      <c r="P2" s="107" t="s">
        <v>1600</v>
      </c>
    </row>
    <row r="3" spans="1:16" s="37" customFormat="1" ht="34.5" customHeight="1">
      <c r="A3" s="1471" t="s">
        <v>1451</v>
      </c>
      <c r="B3" s="1444" t="s">
        <v>1672</v>
      </c>
      <c r="C3" s="1445"/>
      <c r="D3" s="1446" t="s">
        <v>1726</v>
      </c>
      <c r="E3" s="1447"/>
      <c r="F3" s="1445"/>
      <c r="G3" s="1446" t="s">
        <v>1727</v>
      </c>
      <c r="H3" s="1447"/>
      <c r="I3" s="1445"/>
      <c r="J3" s="1446" t="s">
        <v>1728</v>
      </c>
      <c r="K3" s="1447"/>
      <c r="L3" s="1445"/>
      <c r="M3" s="1444" t="s">
        <v>1729</v>
      </c>
      <c r="N3" s="1447"/>
      <c r="O3" s="1445"/>
      <c r="P3" s="1473" t="s">
        <v>1452</v>
      </c>
    </row>
    <row r="4" spans="1:16" s="37" customFormat="1" ht="34.5" customHeight="1">
      <c r="A4" s="1467"/>
      <c r="B4" s="1463" t="s">
        <v>1607</v>
      </c>
      <c r="C4" s="1464"/>
      <c r="D4" s="1463" t="s">
        <v>1730</v>
      </c>
      <c r="E4" s="1451"/>
      <c r="F4" s="1464"/>
      <c r="G4" s="1463" t="s">
        <v>1731</v>
      </c>
      <c r="H4" s="1451"/>
      <c r="I4" s="1464"/>
      <c r="J4" s="1463" t="s">
        <v>0</v>
      </c>
      <c r="K4" s="1451"/>
      <c r="L4" s="1464"/>
      <c r="M4" s="1463" t="s">
        <v>1721</v>
      </c>
      <c r="N4" s="1451"/>
      <c r="O4" s="1464"/>
      <c r="P4" s="1462"/>
    </row>
    <row r="5" spans="1:16" s="37" customFormat="1" ht="34.5" customHeight="1">
      <c r="A5" s="1467"/>
      <c r="B5" s="22" t="s">
        <v>1666</v>
      </c>
      <c r="C5" s="22" t="s">
        <v>1667</v>
      </c>
      <c r="D5" s="22" t="s">
        <v>1689</v>
      </c>
      <c r="E5" s="150" t="s">
        <v>1667</v>
      </c>
      <c r="F5" s="139" t="s">
        <v>1668</v>
      </c>
      <c r="G5" s="22" t="s">
        <v>1689</v>
      </c>
      <c r="H5" s="150" t="s">
        <v>1667</v>
      </c>
      <c r="I5" s="139" t="s">
        <v>1668</v>
      </c>
      <c r="J5" s="22" t="s">
        <v>1689</v>
      </c>
      <c r="K5" s="150" t="s">
        <v>1667</v>
      </c>
      <c r="L5" s="139" t="s">
        <v>1668</v>
      </c>
      <c r="M5" s="22" t="s">
        <v>1689</v>
      </c>
      <c r="N5" s="150" t="s">
        <v>1667</v>
      </c>
      <c r="O5" s="139" t="s">
        <v>1668</v>
      </c>
      <c r="P5" s="1462"/>
    </row>
    <row r="6" spans="1:16" s="37" customFormat="1" ht="34.5" customHeight="1">
      <c r="A6" s="1443"/>
      <c r="B6" s="49" t="s">
        <v>1669</v>
      </c>
      <c r="C6" s="141" t="s">
        <v>1668</v>
      </c>
      <c r="D6" s="49" t="s">
        <v>1669</v>
      </c>
      <c r="E6" s="49"/>
      <c r="F6" s="121" t="s">
        <v>1670</v>
      </c>
      <c r="G6" s="49" t="s">
        <v>1669</v>
      </c>
      <c r="H6" s="49"/>
      <c r="I6" s="121" t="s">
        <v>1670</v>
      </c>
      <c r="J6" s="49" t="s">
        <v>1669</v>
      </c>
      <c r="K6" s="49"/>
      <c r="L6" s="121" t="s">
        <v>1670</v>
      </c>
      <c r="M6" s="49" t="s">
        <v>1669</v>
      </c>
      <c r="N6" s="49"/>
      <c r="O6" s="121" t="s">
        <v>1670</v>
      </c>
      <c r="P6" s="1474"/>
    </row>
    <row r="7" spans="1:16" s="42" customFormat="1" ht="24.75" customHeight="1">
      <c r="A7" s="122" t="s">
        <v>175</v>
      </c>
      <c r="B7" s="721">
        <v>493</v>
      </c>
      <c r="C7" s="721">
        <v>454</v>
      </c>
      <c r="D7" s="721">
        <v>490</v>
      </c>
      <c r="E7" s="721">
        <v>451</v>
      </c>
      <c r="F7" s="721">
        <v>92</v>
      </c>
      <c r="G7" s="721">
        <v>3</v>
      </c>
      <c r="H7" s="721">
        <v>3</v>
      </c>
      <c r="I7" s="721">
        <v>100</v>
      </c>
      <c r="J7" s="401" t="s">
        <v>1580</v>
      </c>
      <c r="K7" s="401" t="s">
        <v>1580</v>
      </c>
      <c r="L7" s="401" t="s">
        <v>1580</v>
      </c>
      <c r="M7" s="401" t="s">
        <v>1580</v>
      </c>
      <c r="N7" s="401" t="s">
        <v>1580</v>
      </c>
      <c r="O7" s="401" t="s">
        <v>1580</v>
      </c>
      <c r="P7" s="460" t="s">
        <v>1241</v>
      </c>
    </row>
    <row r="8" spans="1:16" s="151" customFormat="1" ht="24.75" customHeight="1">
      <c r="A8" s="127" t="s">
        <v>386</v>
      </c>
      <c r="B8" s="776">
        <v>3487</v>
      </c>
      <c r="C8" s="776">
        <v>5705.3</v>
      </c>
      <c r="D8" s="776">
        <v>3361</v>
      </c>
      <c r="E8" s="777">
        <v>5620</v>
      </c>
      <c r="F8" s="778">
        <v>167.2</v>
      </c>
      <c r="G8" s="776">
        <v>17</v>
      </c>
      <c r="H8" s="776">
        <v>13</v>
      </c>
      <c r="I8" s="776">
        <v>76.5</v>
      </c>
      <c r="J8" s="776">
        <v>111</v>
      </c>
      <c r="K8" s="776">
        <v>75</v>
      </c>
      <c r="L8" s="776">
        <v>67.6</v>
      </c>
      <c r="M8" s="1299" t="s">
        <v>1722</v>
      </c>
      <c r="N8" s="1299" t="s">
        <v>1722</v>
      </c>
      <c r="O8" s="1299" t="s">
        <v>1722</v>
      </c>
      <c r="P8" s="460" t="s">
        <v>1250</v>
      </c>
    </row>
    <row r="9" spans="1:16" s="42" customFormat="1" ht="24.75" customHeight="1">
      <c r="A9" s="39" t="s">
        <v>1582</v>
      </c>
      <c r="B9" s="721">
        <v>4123</v>
      </c>
      <c r="C9" s="721">
        <v>6937</v>
      </c>
      <c r="D9" s="721">
        <v>3964</v>
      </c>
      <c r="E9" s="721">
        <v>6823</v>
      </c>
      <c r="F9" s="721">
        <v>1721</v>
      </c>
      <c r="G9" s="721">
        <v>17</v>
      </c>
      <c r="H9" s="721">
        <v>14</v>
      </c>
      <c r="I9" s="721">
        <v>82</v>
      </c>
      <c r="J9" s="721">
        <v>142</v>
      </c>
      <c r="K9" s="721">
        <v>100</v>
      </c>
      <c r="L9" s="721">
        <v>70</v>
      </c>
      <c r="M9" s="401" t="s">
        <v>1252</v>
      </c>
      <c r="N9" s="401" t="s">
        <v>1580</v>
      </c>
      <c r="O9" s="401" t="s">
        <v>1580</v>
      </c>
      <c r="P9" s="82" t="s">
        <v>1582</v>
      </c>
    </row>
    <row r="10" spans="1:16" s="42" customFormat="1" ht="24.75" customHeight="1">
      <c r="A10" s="39" t="s">
        <v>1232</v>
      </c>
      <c r="B10" s="779">
        <f>SUM(D10,G10,J10,M10)</f>
        <v>3618</v>
      </c>
      <c r="C10" s="721">
        <f>SUM(E10,H10,K10,N10)</f>
        <v>5301</v>
      </c>
      <c r="D10" s="721">
        <v>3452</v>
      </c>
      <c r="E10" s="721">
        <v>5145</v>
      </c>
      <c r="F10" s="721">
        <v>149</v>
      </c>
      <c r="G10" s="721">
        <v>11</v>
      </c>
      <c r="H10" s="721">
        <v>10</v>
      </c>
      <c r="I10" s="721">
        <v>90.9</v>
      </c>
      <c r="J10" s="721">
        <v>155</v>
      </c>
      <c r="K10" s="721">
        <v>146</v>
      </c>
      <c r="L10" s="721">
        <v>94.2</v>
      </c>
      <c r="M10" s="401" t="s">
        <v>1233</v>
      </c>
      <c r="N10" s="401" t="s">
        <v>1233</v>
      </c>
      <c r="O10" s="1300" t="s">
        <v>1233</v>
      </c>
      <c r="P10" s="82" t="s">
        <v>1232</v>
      </c>
    </row>
    <row r="11" spans="1:16" s="42" customFormat="1" ht="24.75" customHeight="1">
      <c r="A11" s="39" t="s">
        <v>1206</v>
      </c>
      <c r="B11" s="779">
        <v>5856</v>
      </c>
      <c r="C11" s="721">
        <v>5856</v>
      </c>
      <c r="D11" s="721">
        <v>5468</v>
      </c>
      <c r="E11" s="721">
        <v>5486</v>
      </c>
      <c r="F11" s="721">
        <v>100</v>
      </c>
      <c r="G11" s="721">
        <v>13</v>
      </c>
      <c r="H11" s="721">
        <v>15</v>
      </c>
      <c r="I11" s="721">
        <v>112</v>
      </c>
      <c r="J11" s="721">
        <v>337</v>
      </c>
      <c r="K11" s="721">
        <v>310</v>
      </c>
      <c r="L11" s="721">
        <v>92</v>
      </c>
      <c r="M11" s="721">
        <v>38</v>
      </c>
      <c r="N11" s="721">
        <v>45</v>
      </c>
      <c r="O11" s="721">
        <v>118</v>
      </c>
      <c r="P11" s="82" t="s">
        <v>1206</v>
      </c>
    </row>
    <row r="12" spans="1:16" s="42" customFormat="1" ht="24.75" customHeight="1">
      <c r="A12" s="41" t="s">
        <v>1676</v>
      </c>
      <c r="B12" s="779">
        <v>6597</v>
      </c>
      <c r="C12" s="721">
        <v>11833</v>
      </c>
      <c r="D12" s="721">
        <v>6287</v>
      </c>
      <c r="E12" s="721">
        <v>11541</v>
      </c>
      <c r="F12" s="721">
        <v>184</v>
      </c>
      <c r="G12" s="721">
        <v>56</v>
      </c>
      <c r="H12" s="721">
        <v>56</v>
      </c>
      <c r="I12" s="721">
        <v>100</v>
      </c>
      <c r="J12" s="721">
        <v>224</v>
      </c>
      <c r="K12" s="721">
        <v>206</v>
      </c>
      <c r="L12" s="721">
        <v>92</v>
      </c>
      <c r="M12" s="721">
        <v>30</v>
      </c>
      <c r="N12" s="721">
        <v>30</v>
      </c>
      <c r="O12" s="721">
        <v>100</v>
      </c>
      <c r="P12" s="82" t="s">
        <v>1676</v>
      </c>
    </row>
    <row r="13" spans="1:16" s="42" customFormat="1" ht="24.75" customHeight="1">
      <c r="A13" s="1049" t="s">
        <v>1513</v>
      </c>
      <c r="B13" s="1050">
        <f aca="true" t="shared" si="0" ref="B13:B18">D13+G13+J13+M13</f>
        <v>4518.9</v>
      </c>
      <c r="C13" s="1051">
        <v>7460</v>
      </c>
      <c r="D13" s="1051">
        <f aca="true" t="shared" si="1" ref="D13:L13">SUM(D14:D39)</f>
        <v>4196</v>
      </c>
      <c r="E13" s="1051">
        <f t="shared" si="1"/>
        <v>7133.199999999999</v>
      </c>
      <c r="F13" s="1051">
        <f t="shared" si="1"/>
        <v>3230</v>
      </c>
      <c r="G13" s="1051">
        <f t="shared" si="1"/>
        <v>17</v>
      </c>
      <c r="H13" s="1051">
        <f t="shared" si="1"/>
        <v>17.51</v>
      </c>
      <c r="I13" s="1051">
        <f t="shared" si="1"/>
        <v>927</v>
      </c>
      <c r="J13" s="1051">
        <f t="shared" si="1"/>
        <v>305.9</v>
      </c>
      <c r="K13" s="1051">
        <f t="shared" si="1"/>
        <v>308.75700000000006</v>
      </c>
      <c r="L13" s="1051">
        <f t="shared" si="1"/>
        <v>707</v>
      </c>
      <c r="M13" s="1303">
        <v>0</v>
      </c>
      <c r="N13" s="1303">
        <v>0</v>
      </c>
      <c r="O13" s="1304">
        <v>0</v>
      </c>
      <c r="P13" s="1040" t="s">
        <v>1513</v>
      </c>
    </row>
    <row r="14" spans="1:16" s="42" customFormat="1" ht="24.75" customHeight="1">
      <c r="A14" s="1048" t="s">
        <v>1018</v>
      </c>
      <c r="B14" s="779">
        <f t="shared" si="0"/>
        <v>460.7</v>
      </c>
      <c r="C14" s="721">
        <f>E14+H14+K14+N14</f>
        <v>739.9870000000001</v>
      </c>
      <c r="D14" s="721">
        <v>398</v>
      </c>
      <c r="E14" s="721">
        <f aca="true" t="shared" si="2" ref="E14:E39">D14*10*F14/1000</f>
        <v>676.6</v>
      </c>
      <c r="F14" s="721">
        <v>170</v>
      </c>
      <c r="G14" s="1088">
        <v>3</v>
      </c>
      <c r="H14" s="721">
        <f>G14*10*I14/1000</f>
        <v>3.09</v>
      </c>
      <c r="I14" s="721">
        <v>103</v>
      </c>
      <c r="J14" s="1089">
        <v>59.7</v>
      </c>
      <c r="K14" s="721">
        <f aca="true" t="shared" si="3" ref="K14:K20">J14*10*L14/1000</f>
        <v>60.297</v>
      </c>
      <c r="L14" s="721">
        <v>101</v>
      </c>
      <c r="M14" s="948">
        <v>0</v>
      </c>
      <c r="N14" s="948">
        <v>0</v>
      </c>
      <c r="O14" s="1305">
        <v>0</v>
      </c>
      <c r="P14" s="1044" t="s">
        <v>1514</v>
      </c>
    </row>
    <row r="15" spans="1:16" s="42" customFormat="1" ht="24.75" customHeight="1">
      <c r="A15" s="1048" t="s">
        <v>1020</v>
      </c>
      <c r="B15" s="779">
        <f t="shared" si="0"/>
        <v>385.9</v>
      </c>
      <c r="C15" s="721">
        <f>E15+H15+K15+N15</f>
        <v>621.009</v>
      </c>
      <c r="D15" s="721">
        <v>335</v>
      </c>
      <c r="E15" s="721">
        <f t="shared" si="2"/>
        <v>569.5</v>
      </c>
      <c r="F15" s="721">
        <v>170</v>
      </c>
      <c r="G15" s="1088">
        <v>5</v>
      </c>
      <c r="H15" s="721">
        <f>G15*10*I15/1000</f>
        <v>5.15</v>
      </c>
      <c r="I15" s="721">
        <v>103</v>
      </c>
      <c r="J15" s="1089">
        <v>45.9</v>
      </c>
      <c r="K15" s="721">
        <f t="shared" si="3"/>
        <v>46.359</v>
      </c>
      <c r="L15" s="721">
        <v>101</v>
      </c>
      <c r="M15" s="948">
        <v>0</v>
      </c>
      <c r="N15" s="948">
        <v>0</v>
      </c>
      <c r="O15" s="1305">
        <v>0</v>
      </c>
      <c r="P15" s="1044" t="s">
        <v>1515</v>
      </c>
    </row>
    <row r="16" spans="1:16" s="42" customFormat="1" ht="24.75" customHeight="1">
      <c r="A16" s="1048" t="s">
        <v>1022</v>
      </c>
      <c r="B16" s="779">
        <f t="shared" si="0"/>
        <v>2182.4</v>
      </c>
      <c r="C16" s="721">
        <f>E16+H16+K16+N16</f>
        <v>3603.584</v>
      </c>
      <c r="D16" s="721">
        <v>2028</v>
      </c>
      <c r="E16" s="721">
        <f t="shared" si="2"/>
        <v>3447.6</v>
      </c>
      <c r="F16" s="721">
        <v>170</v>
      </c>
      <c r="G16" s="1088">
        <v>2</v>
      </c>
      <c r="H16" s="721">
        <f>G16*10*I16/1000</f>
        <v>2.06</v>
      </c>
      <c r="I16" s="721">
        <v>103</v>
      </c>
      <c r="J16" s="1089">
        <v>152.4</v>
      </c>
      <c r="K16" s="721">
        <f t="shared" si="3"/>
        <v>153.924</v>
      </c>
      <c r="L16" s="721">
        <v>101</v>
      </c>
      <c r="M16" s="948">
        <v>0</v>
      </c>
      <c r="N16" s="948">
        <v>0</v>
      </c>
      <c r="O16" s="1305">
        <v>0</v>
      </c>
      <c r="P16" s="1044" t="s">
        <v>1516</v>
      </c>
    </row>
    <row r="17" spans="1:16" s="42" customFormat="1" ht="24.75" customHeight="1">
      <c r="A17" s="1048" t="s">
        <v>1024</v>
      </c>
      <c r="B17" s="779">
        <f t="shared" si="0"/>
        <v>155</v>
      </c>
      <c r="C17" s="721">
        <f>E17+H17+K17+N17</f>
        <v>249.03</v>
      </c>
      <c r="D17" s="721">
        <v>134</v>
      </c>
      <c r="E17" s="721">
        <f t="shared" si="2"/>
        <v>227.8</v>
      </c>
      <c r="F17" s="721">
        <v>170</v>
      </c>
      <c r="G17" s="1088">
        <v>1</v>
      </c>
      <c r="H17" s="721">
        <f>G17*10*I17/1000</f>
        <v>1.03</v>
      </c>
      <c r="I17" s="721">
        <v>103</v>
      </c>
      <c r="J17" s="1089">
        <v>20</v>
      </c>
      <c r="K17" s="721">
        <f t="shared" si="3"/>
        <v>20.2</v>
      </c>
      <c r="L17" s="721">
        <v>101</v>
      </c>
      <c r="M17" s="948">
        <v>0</v>
      </c>
      <c r="N17" s="948">
        <v>0</v>
      </c>
      <c r="O17" s="1305">
        <v>0</v>
      </c>
      <c r="P17" s="1044" t="s">
        <v>1517</v>
      </c>
    </row>
    <row r="18" spans="1:16" s="42" customFormat="1" ht="24.75" customHeight="1">
      <c r="A18" s="1048" t="s">
        <v>1026</v>
      </c>
      <c r="B18" s="779">
        <f t="shared" si="0"/>
        <v>900</v>
      </c>
      <c r="C18" s="721">
        <f>E18+H18+K18+N18</f>
        <v>1516.24</v>
      </c>
      <c r="D18" s="721">
        <v>880</v>
      </c>
      <c r="E18" s="721">
        <f t="shared" si="2"/>
        <v>1496</v>
      </c>
      <c r="F18" s="721">
        <v>170</v>
      </c>
      <c r="G18" s="1088">
        <v>2</v>
      </c>
      <c r="H18" s="721">
        <f>G18*10*I18/1000</f>
        <v>2.06</v>
      </c>
      <c r="I18" s="721">
        <v>103</v>
      </c>
      <c r="J18" s="1089">
        <v>18</v>
      </c>
      <c r="K18" s="721">
        <f t="shared" si="3"/>
        <v>18.18</v>
      </c>
      <c r="L18" s="721">
        <v>101</v>
      </c>
      <c r="M18" s="948">
        <v>0</v>
      </c>
      <c r="N18" s="948">
        <v>0</v>
      </c>
      <c r="O18" s="1305">
        <v>0</v>
      </c>
      <c r="P18" s="1044" t="s">
        <v>1518</v>
      </c>
    </row>
    <row r="19" spans="1:16" s="42" customFormat="1" ht="24.75" customHeight="1">
      <c r="A19" s="1048" t="s">
        <v>1028</v>
      </c>
      <c r="B19" s="1301">
        <f aca="true" t="shared" si="4" ref="B19:B39">D19+G19+J19+M19</f>
        <v>0</v>
      </c>
      <c r="C19" s="1302">
        <f aca="true" t="shared" si="5" ref="C19:C39">E19+H19+K19+N19</f>
        <v>0</v>
      </c>
      <c r="D19" s="948">
        <v>0</v>
      </c>
      <c r="E19" s="948">
        <v>0</v>
      </c>
      <c r="F19" s="948">
        <v>0</v>
      </c>
      <c r="G19" s="948">
        <v>0</v>
      </c>
      <c r="H19" s="948">
        <v>0</v>
      </c>
      <c r="I19" s="948">
        <v>0</v>
      </c>
      <c r="J19" s="948">
        <v>0</v>
      </c>
      <c r="K19" s="948">
        <v>0</v>
      </c>
      <c r="L19" s="948">
        <v>0</v>
      </c>
      <c r="M19" s="948">
        <v>0</v>
      </c>
      <c r="N19" s="948">
        <v>0</v>
      </c>
      <c r="O19" s="1305">
        <v>0</v>
      </c>
      <c r="P19" s="1044" t="s">
        <v>1519</v>
      </c>
    </row>
    <row r="20" spans="1:16" s="42" customFormat="1" ht="24.75" customHeight="1">
      <c r="A20" s="1048" t="s">
        <v>1030</v>
      </c>
      <c r="B20" s="779">
        <f t="shared" si="4"/>
        <v>26.7</v>
      </c>
      <c r="C20" s="721">
        <f t="shared" si="5"/>
        <v>38.697</v>
      </c>
      <c r="D20" s="1090">
        <v>17</v>
      </c>
      <c r="E20" s="721">
        <f t="shared" si="2"/>
        <v>28.9</v>
      </c>
      <c r="F20" s="721">
        <v>170</v>
      </c>
      <c r="G20" s="948">
        <v>0</v>
      </c>
      <c r="H20" s="948">
        <v>0</v>
      </c>
      <c r="I20" s="948">
        <v>0</v>
      </c>
      <c r="J20" s="1089">
        <v>9.7</v>
      </c>
      <c r="K20" s="721">
        <f t="shared" si="3"/>
        <v>9.797</v>
      </c>
      <c r="L20" s="721">
        <v>101</v>
      </c>
      <c r="M20" s="948">
        <v>0</v>
      </c>
      <c r="N20" s="948">
        <v>0</v>
      </c>
      <c r="O20" s="1305">
        <v>0</v>
      </c>
      <c r="P20" s="1044" t="s">
        <v>1520</v>
      </c>
    </row>
    <row r="21" spans="1:16" s="42" customFormat="1" ht="24.75" customHeight="1">
      <c r="A21" s="1048" t="s">
        <v>1031</v>
      </c>
      <c r="B21" s="1301">
        <f t="shared" si="4"/>
        <v>0</v>
      </c>
      <c r="C21" s="1302">
        <f t="shared" si="5"/>
        <v>0</v>
      </c>
      <c r="D21" s="948">
        <v>0</v>
      </c>
      <c r="E21" s="1302">
        <f>D21*10*F21/1000</f>
        <v>0</v>
      </c>
      <c r="F21" s="1302">
        <v>0</v>
      </c>
      <c r="G21" s="948">
        <v>0</v>
      </c>
      <c r="H21" s="948">
        <v>0</v>
      </c>
      <c r="I21" s="948">
        <v>0</v>
      </c>
      <c r="J21" s="948">
        <v>0</v>
      </c>
      <c r="K21" s="948">
        <v>0</v>
      </c>
      <c r="L21" s="948">
        <v>0</v>
      </c>
      <c r="M21" s="948">
        <v>0</v>
      </c>
      <c r="N21" s="948">
        <v>0</v>
      </c>
      <c r="O21" s="1305">
        <v>0</v>
      </c>
      <c r="P21" s="1045" t="s">
        <v>1521</v>
      </c>
    </row>
    <row r="22" spans="1:16" s="42" customFormat="1" ht="24.75" customHeight="1">
      <c r="A22" s="1048" t="s">
        <v>1032</v>
      </c>
      <c r="B22" s="1301">
        <f t="shared" si="4"/>
        <v>0</v>
      </c>
      <c r="C22" s="1302">
        <f t="shared" si="5"/>
        <v>0</v>
      </c>
      <c r="D22" s="948">
        <v>0</v>
      </c>
      <c r="E22" s="1302">
        <f>D22*10*F22/1000</f>
        <v>0</v>
      </c>
      <c r="F22" s="1302">
        <v>0</v>
      </c>
      <c r="G22" s="948">
        <v>0</v>
      </c>
      <c r="H22" s="948">
        <v>0</v>
      </c>
      <c r="I22" s="948">
        <v>0</v>
      </c>
      <c r="J22" s="948">
        <v>0</v>
      </c>
      <c r="K22" s="948">
        <v>0</v>
      </c>
      <c r="L22" s="948">
        <v>0</v>
      </c>
      <c r="M22" s="948">
        <v>0</v>
      </c>
      <c r="N22" s="948">
        <v>0</v>
      </c>
      <c r="O22" s="1305">
        <v>0</v>
      </c>
      <c r="P22" s="1045" t="s">
        <v>1522</v>
      </c>
    </row>
    <row r="23" spans="1:16" s="42" customFormat="1" ht="24.75" customHeight="1">
      <c r="A23" s="1048" t="s">
        <v>1033</v>
      </c>
      <c r="B23" s="1301">
        <f t="shared" si="4"/>
        <v>0</v>
      </c>
      <c r="C23" s="1302">
        <f t="shared" si="5"/>
        <v>0</v>
      </c>
      <c r="D23" s="948">
        <v>0</v>
      </c>
      <c r="E23" s="1302">
        <f>D23*10*F23/1000</f>
        <v>0</v>
      </c>
      <c r="F23" s="1302">
        <v>0</v>
      </c>
      <c r="G23" s="948">
        <v>0</v>
      </c>
      <c r="H23" s="948">
        <v>0</v>
      </c>
      <c r="I23" s="948">
        <v>0</v>
      </c>
      <c r="J23" s="948">
        <v>0</v>
      </c>
      <c r="K23" s="948">
        <v>0</v>
      </c>
      <c r="L23" s="948">
        <v>0</v>
      </c>
      <c r="M23" s="948">
        <v>0</v>
      </c>
      <c r="N23" s="948">
        <v>0</v>
      </c>
      <c r="O23" s="1305">
        <v>0</v>
      </c>
      <c r="P23" s="1045" t="s">
        <v>1523</v>
      </c>
    </row>
    <row r="24" spans="1:16" s="42" customFormat="1" ht="24.75" customHeight="1">
      <c r="A24" s="1048" t="s">
        <v>1034</v>
      </c>
      <c r="B24" s="779">
        <f t="shared" si="4"/>
        <v>1</v>
      </c>
      <c r="C24" s="721">
        <f t="shared" si="5"/>
        <v>1.7</v>
      </c>
      <c r="D24" s="1090">
        <v>1</v>
      </c>
      <c r="E24" s="1088">
        <f t="shared" si="2"/>
        <v>1.7</v>
      </c>
      <c r="F24" s="1307">
        <v>170</v>
      </c>
      <c r="G24" s="948">
        <v>0</v>
      </c>
      <c r="H24" s="948">
        <v>0</v>
      </c>
      <c r="I24" s="948">
        <v>0</v>
      </c>
      <c r="J24" s="948">
        <v>0</v>
      </c>
      <c r="K24" s="948">
        <v>0</v>
      </c>
      <c r="L24" s="948">
        <v>0</v>
      </c>
      <c r="M24" s="948">
        <v>0</v>
      </c>
      <c r="N24" s="948">
        <v>0</v>
      </c>
      <c r="O24" s="1305">
        <v>0</v>
      </c>
      <c r="P24" s="1045" t="s">
        <v>1524</v>
      </c>
    </row>
    <row r="25" spans="1:16" s="42" customFormat="1" ht="24.75" customHeight="1">
      <c r="A25" s="1048" t="s">
        <v>1035</v>
      </c>
      <c r="B25" s="1301">
        <f t="shared" si="4"/>
        <v>0</v>
      </c>
      <c r="C25" s="1302">
        <f t="shared" si="5"/>
        <v>0</v>
      </c>
      <c r="D25" s="948">
        <v>0</v>
      </c>
      <c r="E25" s="948">
        <v>0</v>
      </c>
      <c r="F25" s="948">
        <v>0</v>
      </c>
      <c r="G25" s="948">
        <v>0</v>
      </c>
      <c r="H25" s="948">
        <v>0</v>
      </c>
      <c r="I25" s="948">
        <v>0</v>
      </c>
      <c r="J25" s="948">
        <v>0</v>
      </c>
      <c r="K25" s="948">
        <v>0</v>
      </c>
      <c r="L25" s="948">
        <v>0</v>
      </c>
      <c r="M25" s="948">
        <v>0</v>
      </c>
      <c r="N25" s="948">
        <v>0</v>
      </c>
      <c r="O25" s="1305">
        <v>0</v>
      </c>
      <c r="P25" s="1045" t="s">
        <v>1525</v>
      </c>
    </row>
    <row r="26" spans="1:16" s="42" customFormat="1" ht="24.75" customHeight="1">
      <c r="A26" s="1048" t="s">
        <v>1036</v>
      </c>
      <c r="B26" s="779">
        <f t="shared" si="4"/>
        <v>10</v>
      </c>
      <c r="C26" s="721">
        <f t="shared" si="5"/>
        <v>16.330000000000002</v>
      </c>
      <c r="D26" s="1090">
        <v>9</v>
      </c>
      <c r="E26" s="721">
        <f t="shared" si="2"/>
        <v>15.3</v>
      </c>
      <c r="F26" s="721">
        <v>170</v>
      </c>
      <c r="G26" s="1088">
        <v>1</v>
      </c>
      <c r="H26" s="721">
        <f>G26*10*I26/1000</f>
        <v>1.03</v>
      </c>
      <c r="I26" s="721">
        <v>103</v>
      </c>
      <c r="J26" s="948">
        <v>0</v>
      </c>
      <c r="K26" s="948">
        <v>0</v>
      </c>
      <c r="L26" s="948">
        <v>0</v>
      </c>
      <c r="M26" s="948">
        <v>0</v>
      </c>
      <c r="N26" s="948">
        <v>0</v>
      </c>
      <c r="O26" s="1305">
        <v>0</v>
      </c>
      <c r="P26" s="1045" t="s">
        <v>1526</v>
      </c>
    </row>
    <row r="27" spans="1:16" s="42" customFormat="1" ht="24.75" customHeight="1">
      <c r="A27" s="1048" t="s">
        <v>1037</v>
      </c>
      <c r="B27" s="1301">
        <f t="shared" si="4"/>
        <v>0</v>
      </c>
      <c r="C27" s="1302">
        <f t="shared" si="5"/>
        <v>0</v>
      </c>
      <c r="D27" s="948">
        <v>0</v>
      </c>
      <c r="E27" s="948">
        <v>0</v>
      </c>
      <c r="F27" s="948">
        <v>0</v>
      </c>
      <c r="G27" s="948">
        <v>0</v>
      </c>
      <c r="H27" s="948">
        <v>0</v>
      </c>
      <c r="I27" s="948">
        <v>0</v>
      </c>
      <c r="J27" s="948">
        <v>0</v>
      </c>
      <c r="K27" s="948">
        <v>0</v>
      </c>
      <c r="L27" s="948">
        <v>0</v>
      </c>
      <c r="M27" s="948">
        <v>0</v>
      </c>
      <c r="N27" s="948">
        <v>0</v>
      </c>
      <c r="O27" s="1305">
        <v>0</v>
      </c>
      <c r="P27" s="1045" t="s">
        <v>1527</v>
      </c>
    </row>
    <row r="28" spans="1:16" s="42" customFormat="1" ht="24.75" customHeight="1">
      <c r="A28" s="1048" t="s">
        <v>1038</v>
      </c>
      <c r="B28" s="779">
        <f t="shared" si="4"/>
        <v>8</v>
      </c>
      <c r="C28" s="721">
        <f t="shared" si="5"/>
        <v>13.6</v>
      </c>
      <c r="D28" s="1090">
        <v>8</v>
      </c>
      <c r="E28" s="721">
        <f t="shared" si="2"/>
        <v>13.6</v>
      </c>
      <c r="F28" s="721">
        <v>170</v>
      </c>
      <c r="G28" s="948">
        <v>0</v>
      </c>
      <c r="H28" s="948">
        <v>0</v>
      </c>
      <c r="I28" s="948">
        <v>0</v>
      </c>
      <c r="J28" s="948">
        <v>0</v>
      </c>
      <c r="K28" s="948">
        <v>0</v>
      </c>
      <c r="L28" s="948">
        <v>0</v>
      </c>
      <c r="M28" s="948">
        <v>0</v>
      </c>
      <c r="N28" s="948">
        <v>0</v>
      </c>
      <c r="O28" s="1305">
        <v>0</v>
      </c>
      <c r="P28" s="1045" t="s">
        <v>1528</v>
      </c>
    </row>
    <row r="29" spans="1:16" s="42" customFormat="1" ht="24.75" customHeight="1">
      <c r="A29" s="1048" t="s">
        <v>1040</v>
      </c>
      <c r="B29" s="1301">
        <f t="shared" si="4"/>
        <v>0</v>
      </c>
      <c r="C29" s="1302">
        <f t="shared" si="5"/>
        <v>0</v>
      </c>
      <c r="D29" s="948">
        <v>0</v>
      </c>
      <c r="E29" s="948">
        <v>0</v>
      </c>
      <c r="F29" s="948">
        <v>0</v>
      </c>
      <c r="G29" s="948">
        <v>0</v>
      </c>
      <c r="H29" s="948">
        <v>0</v>
      </c>
      <c r="I29" s="948">
        <v>0</v>
      </c>
      <c r="J29" s="948">
        <v>0</v>
      </c>
      <c r="K29" s="948">
        <v>0</v>
      </c>
      <c r="L29" s="948">
        <v>0</v>
      </c>
      <c r="M29" s="948">
        <v>0</v>
      </c>
      <c r="N29" s="948">
        <v>0</v>
      </c>
      <c r="O29" s="1305">
        <v>0</v>
      </c>
      <c r="P29" s="1045" t="s">
        <v>1529</v>
      </c>
    </row>
    <row r="30" spans="1:16" s="42" customFormat="1" ht="24.75" customHeight="1">
      <c r="A30" s="1048" t="s">
        <v>1042</v>
      </c>
      <c r="B30" s="779">
        <f t="shared" si="4"/>
        <v>6</v>
      </c>
      <c r="C30" s="721">
        <f t="shared" si="5"/>
        <v>10.2</v>
      </c>
      <c r="D30" s="1090">
        <v>6</v>
      </c>
      <c r="E30" s="721">
        <f t="shared" si="2"/>
        <v>10.2</v>
      </c>
      <c r="F30" s="721">
        <v>170</v>
      </c>
      <c r="G30" s="948">
        <v>0</v>
      </c>
      <c r="H30" s="948">
        <v>0</v>
      </c>
      <c r="I30" s="948">
        <v>0</v>
      </c>
      <c r="J30" s="948">
        <v>0</v>
      </c>
      <c r="K30" s="948">
        <v>0</v>
      </c>
      <c r="L30" s="948">
        <v>0</v>
      </c>
      <c r="M30" s="948">
        <v>0</v>
      </c>
      <c r="N30" s="948">
        <v>0</v>
      </c>
      <c r="O30" s="1305">
        <v>0</v>
      </c>
      <c r="P30" s="1045" t="s">
        <v>1530</v>
      </c>
    </row>
    <row r="31" spans="1:16" s="42" customFormat="1" ht="24.75" customHeight="1">
      <c r="A31" s="1048" t="s">
        <v>1044</v>
      </c>
      <c r="B31" s="779">
        <f t="shared" si="4"/>
        <v>7</v>
      </c>
      <c r="C31" s="721">
        <f t="shared" si="5"/>
        <v>11.9</v>
      </c>
      <c r="D31" s="1090">
        <v>7</v>
      </c>
      <c r="E31" s="721">
        <f t="shared" si="2"/>
        <v>11.9</v>
      </c>
      <c r="F31" s="721">
        <v>170</v>
      </c>
      <c r="G31" s="948">
        <v>0</v>
      </c>
      <c r="H31" s="948">
        <v>0</v>
      </c>
      <c r="I31" s="948">
        <v>0</v>
      </c>
      <c r="J31" s="948">
        <v>0</v>
      </c>
      <c r="K31" s="948">
        <v>0</v>
      </c>
      <c r="L31" s="948">
        <v>0</v>
      </c>
      <c r="M31" s="948">
        <v>0</v>
      </c>
      <c r="N31" s="948">
        <v>0</v>
      </c>
      <c r="O31" s="1305">
        <v>0</v>
      </c>
      <c r="P31" s="1045" t="s">
        <v>1531</v>
      </c>
    </row>
    <row r="32" spans="1:16" s="42" customFormat="1" ht="24.75" customHeight="1">
      <c r="A32" s="1048" t="s">
        <v>1046</v>
      </c>
      <c r="B32" s="779">
        <f t="shared" si="4"/>
        <v>81</v>
      </c>
      <c r="C32" s="721">
        <f t="shared" si="5"/>
        <v>137.7</v>
      </c>
      <c r="D32" s="1090">
        <v>81</v>
      </c>
      <c r="E32" s="721">
        <f t="shared" si="2"/>
        <v>137.7</v>
      </c>
      <c r="F32" s="721">
        <v>170</v>
      </c>
      <c r="G32" s="948">
        <v>0</v>
      </c>
      <c r="H32" s="948">
        <v>0</v>
      </c>
      <c r="I32" s="948">
        <v>0</v>
      </c>
      <c r="J32" s="948">
        <v>0</v>
      </c>
      <c r="K32" s="948">
        <v>0</v>
      </c>
      <c r="L32" s="948">
        <v>0</v>
      </c>
      <c r="M32" s="948">
        <v>0</v>
      </c>
      <c r="N32" s="948">
        <v>0</v>
      </c>
      <c r="O32" s="1305">
        <v>0</v>
      </c>
      <c r="P32" s="1045" t="s">
        <v>1532</v>
      </c>
    </row>
    <row r="33" spans="1:16" s="42" customFormat="1" ht="24.75" customHeight="1">
      <c r="A33" s="1048" t="s">
        <v>1048</v>
      </c>
      <c r="B33" s="779">
        <f t="shared" si="4"/>
        <v>152</v>
      </c>
      <c r="C33" s="721">
        <f t="shared" si="5"/>
        <v>257.06</v>
      </c>
      <c r="D33" s="1090">
        <v>150</v>
      </c>
      <c r="E33" s="721">
        <f t="shared" si="2"/>
        <v>255</v>
      </c>
      <c r="F33" s="721">
        <v>170</v>
      </c>
      <c r="G33" s="1088">
        <v>2</v>
      </c>
      <c r="H33" s="721">
        <f>G33*10*I33/1000</f>
        <v>2.06</v>
      </c>
      <c r="I33" s="721">
        <v>103</v>
      </c>
      <c r="J33" s="948">
        <v>0</v>
      </c>
      <c r="K33" s="948">
        <v>0</v>
      </c>
      <c r="L33" s="948">
        <v>0</v>
      </c>
      <c r="M33" s="948">
        <v>0</v>
      </c>
      <c r="N33" s="948">
        <v>0</v>
      </c>
      <c r="O33" s="1305">
        <v>0</v>
      </c>
      <c r="P33" s="1045" t="s">
        <v>1533</v>
      </c>
    </row>
    <row r="34" spans="1:16" s="42" customFormat="1" ht="24.75" customHeight="1">
      <c r="A34" s="1048" t="s">
        <v>1050</v>
      </c>
      <c r="B34" s="779">
        <f t="shared" si="4"/>
        <v>61</v>
      </c>
      <c r="C34" s="721">
        <f t="shared" si="5"/>
        <v>103.03</v>
      </c>
      <c r="D34" s="1090">
        <v>60</v>
      </c>
      <c r="E34" s="721">
        <f t="shared" si="2"/>
        <v>102</v>
      </c>
      <c r="F34" s="721">
        <v>170</v>
      </c>
      <c r="G34" s="1088">
        <v>1</v>
      </c>
      <c r="H34" s="721">
        <f>G34*10*I34/1000</f>
        <v>1.03</v>
      </c>
      <c r="I34" s="721">
        <v>103</v>
      </c>
      <c r="J34" s="948">
        <v>0</v>
      </c>
      <c r="K34" s="948">
        <v>0</v>
      </c>
      <c r="L34" s="948">
        <v>0</v>
      </c>
      <c r="M34" s="948">
        <v>0</v>
      </c>
      <c r="N34" s="948">
        <v>0</v>
      </c>
      <c r="O34" s="1305">
        <v>0</v>
      </c>
      <c r="P34" s="1045" t="s">
        <v>1534</v>
      </c>
    </row>
    <row r="35" spans="1:16" s="42" customFormat="1" ht="24.75" customHeight="1">
      <c r="A35" s="1048" t="s">
        <v>1051</v>
      </c>
      <c r="B35" s="779">
        <f t="shared" si="4"/>
        <v>10</v>
      </c>
      <c r="C35" s="721">
        <f t="shared" si="5"/>
        <v>17</v>
      </c>
      <c r="D35" s="1090">
        <v>10</v>
      </c>
      <c r="E35" s="721">
        <f t="shared" si="2"/>
        <v>17</v>
      </c>
      <c r="F35" s="721">
        <v>170</v>
      </c>
      <c r="G35" s="948">
        <v>0</v>
      </c>
      <c r="H35" s="948">
        <v>0</v>
      </c>
      <c r="I35" s="948">
        <v>0</v>
      </c>
      <c r="J35" s="948">
        <v>0</v>
      </c>
      <c r="K35" s="948">
        <v>0</v>
      </c>
      <c r="L35" s="948">
        <v>0</v>
      </c>
      <c r="M35" s="948">
        <v>0</v>
      </c>
      <c r="N35" s="948">
        <v>0</v>
      </c>
      <c r="O35" s="1305">
        <v>0</v>
      </c>
      <c r="P35" s="1045" t="s">
        <v>1535</v>
      </c>
    </row>
    <row r="36" spans="1:16" s="42" customFormat="1" ht="24.75" customHeight="1">
      <c r="A36" s="1048" t="s">
        <v>1053</v>
      </c>
      <c r="B36" s="779">
        <f t="shared" si="4"/>
        <v>41</v>
      </c>
      <c r="C36" s="721">
        <f t="shared" si="5"/>
        <v>69.7</v>
      </c>
      <c r="D36" s="1090">
        <v>41</v>
      </c>
      <c r="E36" s="721">
        <f t="shared" si="2"/>
        <v>69.7</v>
      </c>
      <c r="F36" s="721">
        <v>170</v>
      </c>
      <c r="G36" s="948">
        <v>0</v>
      </c>
      <c r="H36" s="948">
        <v>0</v>
      </c>
      <c r="I36" s="948">
        <v>0</v>
      </c>
      <c r="J36" s="948">
        <v>0</v>
      </c>
      <c r="K36" s="948">
        <v>0</v>
      </c>
      <c r="L36" s="948">
        <v>0</v>
      </c>
      <c r="M36" s="948">
        <v>0</v>
      </c>
      <c r="N36" s="948">
        <v>0</v>
      </c>
      <c r="O36" s="1305">
        <v>0</v>
      </c>
      <c r="P36" s="1045" t="s">
        <v>1536</v>
      </c>
    </row>
    <row r="37" spans="1:16" s="42" customFormat="1" ht="24.75" customHeight="1">
      <c r="A37" s="1048" t="s">
        <v>1055</v>
      </c>
      <c r="B37" s="779">
        <f t="shared" si="4"/>
        <v>26.2</v>
      </c>
      <c r="C37" s="721">
        <f t="shared" si="5"/>
        <v>44.2</v>
      </c>
      <c r="D37" s="1090">
        <v>26</v>
      </c>
      <c r="E37" s="721">
        <f t="shared" si="2"/>
        <v>44.2</v>
      </c>
      <c r="F37" s="721">
        <v>170</v>
      </c>
      <c r="G37" s="948">
        <v>0</v>
      </c>
      <c r="H37" s="948">
        <v>0</v>
      </c>
      <c r="I37" s="948">
        <v>0</v>
      </c>
      <c r="J37" s="1089">
        <v>0.2</v>
      </c>
      <c r="K37" s="948">
        <v>0</v>
      </c>
      <c r="L37" s="721">
        <v>101</v>
      </c>
      <c r="M37" s="948">
        <v>0</v>
      </c>
      <c r="N37" s="948">
        <v>0</v>
      </c>
      <c r="O37" s="1305">
        <v>0</v>
      </c>
      <c r="P37" s="1045" t="s">
        <v>1537</v>
      </c>
    </row>
    <row r="38" spans="1:16" s="42" customFormat="1" ht="24.75" customHeight="1">
      <c r="A38" s="1048" t="s">
        <v>1057</v>
      </c>
      <c r="B38" s="779">
        <f t="shared" si="4"/>
        <v>4</v>
      </c>
      <c r="C38" s="721">
        <f t="shared" si="5"/>
        <v>6.8</v>
      </c>
      <c r="D38" s="1090">
        <v>4</v>
      </c>
      <c r="E38" s="721">
        <f t="shared" si="2"/>
        <v>6.8</v>
      </c>
      <c r="F38" s="721">
        <v>170</v>
      </c>
      <c r="G38" s="1302">
        <v>0</v>
      </c>
      <c r="H38" s="948">
        <v>0</v>
      </c>
      <c r="I38" s="721">
        <v>103</v>
      </c>
      <c r="J38" s="1302">
        <v>0</v>
      </c>
      <c r="K38" s="948">
        <v>0</v>
      </c>
      <c r="L38" s="948">
        <v>0</v>
      </c>
      <c r="M38" s="948">
        <v>0</v>
      </c>
      <c r="N38" s="948">
        <v>0</v>
      </c>
      <c r="O38" s="1305">
        <v>0</v>
      </c>
      <c r="P38" s="1045" t="s">
        <v>1538</v>
      </c>
    </row>
    <row r="39" spans="1:16" s="110" customFormat="1" ht="25.5" customHeight="1">
      <c r="A39" s="394" t="s">
        <v>1059</v>
      </c>
      <c r="B39" s="1091">
        <f t="shared" si="4"/>
        <v>1</v>
      </c>
      <c r="C39" s="1069">
        <f t="shared" si="5"/>
        <v>1.7</v>
      </c>
      <c r="D39" s="1092">
        <v>1</v>
      </c>
      <c r="E39" s="1069">
        <f t="shared" si="2"/>
        <v>1.7</v>
      </c>
      <c r="F39" s="1069">
        <v>170</v>
      </c>
      <c r="G39" s="1058">
        <v>0</v>
      </c>
      <c r="H39" s="1058">
        <v>0</v>
      </c>
      <c r="I39" s="1058">
        <v>0</v>
      </c>
      <c r="J39" s="1058">
        <v>0</v>
      </c>
      <c r="K39" s="1058">
        <v>0</v>
      </c>
      <c r="L39" s="1058">
        <v>0</v>
      </c>
      <c r="M39" s="1058">
        <v>0</v>
      </c>
      <c r="N39" s="1058">
        <v>0</v>
      </c>
      <c r="O39" s="1306">
        <v>0</v>
      </c>
      <c r="P39" s="1046" t="s">
        <v>1539</v>
      </c>
    </row>
    <row r="40" spans="1:22" s="466" customFormat="1" ht="15.75" customHeight="1">
      <c r="A40" s="1427" t="s">
        <v>743</v>
      </c>
      <c r="B40" s="1455"/>
      <c r="C40" s="1455"/>
      <c r="D40" s="1455"/>
      <c r="E40" s="677"/>
      <c r="F40" s="677"/>
      <c r="G40" s="677"/>
      <c r="H40" s="677"/>
      <c r="I40" s="849"/>
      <c r="J40" s="694" t="s">
        <v>996</v>
      </c>
      <c r="K40" s="849"/>
      <c r="L40" s="849"/>
      <c r="M40" s="849"/>
      <c r="N40" s="677" t="s">
        <v>745</v>
      </c>
      <c r="O40" s="849"/>
      <c r="P40" s="1052"/>
      <c r="T40" s="465"/>
      <c r="U40" s="465"/>
      <c r="V40" s="465"/>
    </row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</sheetData>
  <mergeCells count="15">
    <mergeCell ref="A40:D40"/>
    <mergeCell ref="A1:P1"/>
    <mergeCell ref="A2:B2"/>
    <mergeCell ref="A3:A6"/>
    <mergeCell ref="B3:C3"/>
    <mergeCell ref="D3:F3"/>
    <mergeCell ref="G3:I3"/>
    <mergeCell ref="J3:L3"/>
    <mergeCell ref="M3:O3"/>
    <mergeCell ref="P3:P6"/>
    <mergeCell ref="M4:O4"/>
    <mergeCell ref="B4:C4"/>
    <mergeCell ref="D4:F4"/>
    <mergeCell ref="G4:I4"/>
    <mergeCell ref="J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28">
      <selection activeCell="D34" sqref="D34"/>
    </sheetView>
  </sheetViews>
  <sheetFormatPr defaultColWidth="9.140625" defaultRowHeight="12.75"/>
  <cols>
    <col min="1" max="1" width="15.57421875" style="26" customWidth="1"/>
    <col min="2" max="2" width="12.421875" style="26" customWidth="1"/>
    <col min="3" max="3" width="13.28125" style="26" customWidth="1"/>
    <col min="4" max="4" width="10.140625" style="26" customWidth="1"/>
    <col min="5" max="5" width="10.7109375" style="26" customWidth="1"/>
    <col min="6" max="6" width="13.8515625" style="26" bestFit="1" customWidth="1"/>
    <col min="7" max="7" width="10.00390625" style="26" customWidth="1"/>
    <col min="8" max="8" width="10.7109375" style="26" customWidth="1"/>
    <col min="9" max="9" width="10.8515625" style="26" customWidth="1"/>
    <col min="10" max="10" width="13.8515625" style="26" bestFit="1" customWidth="1"/>
    <col min="11" max="11" width="15.140625" style="26" bestFit="1" customWidth="1"/>
    <col min="12" max="13" width="10.7109375" style="26" customWidth="1"/>
    <col min="14" max="14" width="11.28125" style="26" customWidth="1"/>
    <col min="15" max="15" width="16.421875" style="26" customWidth="1"/>
    <col min="16" max="16384" width="10.00390625" style="26" customWidth="1"/>
  </cols>
  <sheetData>
    <row r="1" spans="1:15" s="91" customFormat="1" ht="32.25" customHeight="1">
      <c r="A1" s="1501" t="s">
        <v>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</row>
    <row r="2" spans="1:15" s="32" customFormat="1" ht="18" customHeight="1">
      <c r="A2" s="28" t="s">
        <v>747</v>
      </c>
      <c r="B2" s="144"/>
      <c r="C2" s="144"/>
      <c r="O2" s="30" t="s">
        <v>1657</v>
      </c>
    </row>
    <row r="3" spans="1:15" s="37" customFormat="1" ht="30" customHeight="1">
      <c r="A3" s="1471" t="s">
        <v>1464</v>
      </c>
      <c r="B3" s="1428" t="s">
        <v>748</v>
      </c>
      <c r="C3" s="1429"/>
      <c r="D3" s="1429"/>
      <c r="E3" s="1428" t="s">
        <v>749</v>
      </c>
      <c r="F3" s="1429"/>
      <c r="G3" s="1429"/>
      <c r="H3" s="1429"/>
      <c r="I3" s="1430"/>
      <c r="J3" s="1431" t="s">
        <v>750</v>
      </c>
      <c r="K3" s="1429"/>
      <c r="L3" s="1429"/>
      <c r="M3" s="1429"/>
      <c r="N3" s="1430"/>
      <c r="O3" s="1473" t="s">
        <v>1449</v>
      </c>
    </row>
    <row r="4" spans="1:15" s="37" customFormat="1" ht="30" customHeight="1">
      <c r="A4" s="1467"/>
      <c r="B4" s="22" t="s">
        <v>751</v>
      </c>
      <c r="C4" s="1432" t="s">
        <v>752</v>
      </c>
      <c r="D4" s="1447"/>
      <c r="E4" s="112" t="s">
        <v>751</v>
      </c>
      <c r="F4" s="1433" t="s">
        <v>753</v>
      </c>
      <c r="G4" s="1434"/>
      <c r="H4" s="1429" t="s">
        <v>1658</v>
      </c>
      <c r="I4" s="1430"/>
      <c r="J4" s="22" t="s">
        <v>754</v>
      </c>
      <c r="K4" s="1417" t="s">
        <v>755</v>
      </c>
      <c r="L4" s="1429"/>
      <c r="M4" s="1429"/>
      <c r="N4" s="1430"/>
      <c r="O4" s="1462"/>
    </row>
    <row r="5" spans="1:15" s="37" customFormat="1" ht="30" customHeight="1">
      <c r="A5" s="1467"/>
      <c r="B5" s="152"/>
      <c r="C5" s="22" t="s">
        <v>756</v>
      </c>
      <c r="D5" s="150" t="s">
        <v>757</v>
      </c>
      <c r="E5" s="152"/>
      <c r="F5" s="111" t="s">
        <v>758</v>
      </c>
      <c r="G5" s="111" t="s">
        <v>757</v>
      </c>
      <c r="H5" s="1418" t="s">
        <v>759</v>
      </c>
      <c r="I5" s="1430"/>
      <c r="J5" s="152"/>
      <c r="K5" s="153" t="s">
        <v>756</v>
      </c>
      <c r="L5" s="22" t="s">
        <v>757</v>
      </c>
      <c r="M5" s="1418" t="s">
        <v>759</v>
      </c>
      <c r="N5" s="1430"/>
      <c r="O5" s="1462"/>
    </row>
    <row r="6" spans="1:15" s="37" customFormat="1" ht="30" customHeight="1">
      <c r="A6" s="1443"/>
      <c r="B6" s="49" t="s">
        <v>1669</v>
      </c>
      <c r="C6" s="49" t="s">
        <v>760</v>
      </c>
      <c r="D6" s="43" t="s">
        <v>761</v>
      </c>
      <c r="E6" s="49" t="s">
        <v>1669</v>
      </c>
      <c r="F6" s="49" t="s">
        <v>760</v>
      </c>
      <c r="G6" s="141" t="s">
        <v>761</v>
      </c>
      <c r="H6" s="92" t="s">
        <v>762</v>
      </c>
      <c r="I6" s="92" t="s">
        <v>763</v>
      </c>
      <c r="J6" s="49" t="s">
        <v>1669</v>
      </c>
      <c r="K6" s="49" t="s">
        <v>760</v>
      </c>
      <c r="L6" s="141" t="s">
        <v>761</v>
      </c>
      <c r="M6" s="92" t="s">
        <v>762</v>
      </c>
      <c r="N6" s="92" t="s">
        <v>763</v>
      </c>
      <c r="O6" s="1474"/>
    </row>
    <row r="7" spans="1:15" s="42" customFormat="1" ht="21.75" customHeight="1">
      <c r="A7" s="122" t="s">
        <v>175</v>
      </c>
      <c r="B7" s="715">
        <v>38</v>
      </c>
      <c r="C7" s="715">
        <v>823</v>
      </c>
      <c r="D7" s="399" t="s">
        <v>1364</v>
      </c>
      <c r="E7" s="715">
        <v>1</v>
      </c>
      <c r="F7" s="715">
        <v>23</v>
      </c>
      <c r="G7" s="399" t="s">
        <v>1364</v>
      </c>
      <c r="H7" s="715">
        <v>800</v>
      </c>
      <c r="I7" s="399" t="s">
        <v>1364</v>
      </c>
      <c r="J7" s="715">
        <v>37</v>
      </c>
      <c r="K7" s="715">
        <v>800</v>
      </c>
      <c r="L7" s="399" t="s">
        <v>1364</v>
      </c>
      <c r="M7" s="715">
        <v>4309</v>
      </c>
      <c r="N7" s="399" t="s">
        <v>1364</v>
      </c>
      <c r="O7" s="435" t="s">
        <v>1241</v>
      </c>
    </row>
    <row r="8" spans="1:15" s="154" customFormat="1" ht="21.75" customHeight="1">
      <c r="A8" s="127" t="s">
        <v>386</v>
      </c>
      <c r="B8" s="1094">
        <v>1525</v>
      </c>
      <c r="C8" s="1094">
        <v>35578</v>
      </c>
      <c r="D8" s="1308">
        <v>10929</v>
      </c>
      <c r="E8" s="1095">
        <v>42</v>
      </c>
      <c r="F8" s="1095">
        <v>958</v>
      </c>
      <c r="G8" s="1309">
        <v>198</v>
      </c>
      <c r="H8" s="1096">
        <v>2345.2</v>
      </c>
      <c r="I8" s="1309">
        <f>G8/E8*100</f>
        <v>471.42857142857144</v>
      </c>
      <c r="J8" s="1095">
        <v>1484</v>
      </c>
      <c r="K8" s="1095">
        <v>34617</v>
      </c>
      <c r="L8" s="586">
        <v>10731</v>
      </c>
      <c r="M8" s="1097">
        <f>K8/J8*100</f>
        <v>2332.6819407008084</v>
      </c>
      <c r="N8" s="1313">
        <f>L8/J8*100</f>
        <v>723.1132075471697</v>
      </c>
      <c r="O8" s="435" t="s">
        <v>1250</v>
      </c>
    </row>
    <row r="9" spans="1:15" s="42" customFormat="1" ht="21.75" customHeight="1">
      <c r="A9" s="39" t="s">
        <v>1582</v>
      </c>
      <c r="B9" s="715">
        <v>1915</v>
      </c>
      <c r="C9" s="715">
        <v>43753</v>
      </c>
      <c r="D9" s="399" t="s">
        <v>1364</v>
      </c>
      <c r="E9" s="715">
        <v>58</v>
      </c>
      <c r="F9" s="715">
        <v>1361</v>
      </c>
      <c r="G9" s="399" t="s">
        <v>1364</v>
      </c>
      <c r="H9" s="715">
        <v>2346</v>
      </c>
      <c r="I9" s="399" t="s">
        <v>1580</v>
      </c>
      <c r="J9" s="715">
        <v>1857</v>
      </c>
      <c r="K9" s="715">
        <v>42392</v>
      </c>
      <c r="L9" s="399" t="s">
        <v>1580</v>
      </c>
      <c r="M9" s="715">
        <v>2283</v>
      </c>
      <c r="N9" s="399" t="s">
        <v>1580</v>
      </c>
      <c r="O9" s="82" t="s">
        <v>1582</v>
      </c>
    </row>
    <row r="10" spans="1:15" s="110" customFormat="1" ht="21.75" customHeight="1">
      <c r="A10" s="39" t="s">
        <v>426</v>
      </c>
      <c r="B10" s="1098">
        <f>SUM(E10,J10)</f>
        <v>1822</v>
      </c>
      <c r="C10" s="715">
        <f>SUM(F10,K10)</f>
        <v>41775</v>
      </c>
      <c r="D10" s="399" t="s">
        <v>1235</v>
      </c>
      <c r="E10" s="715">
        <v>89</v>
      </c>
      <c r="F10" s="715">
        <v>1922</v>
      </c>
      <c r="G10" s="399" t="s">
        <v>1235</v>
      </c>
      <c r="H10" s="715">
        <v>2159</v>
      </c>
      <c r="I10" s="399" t="s">
        <v>1235</v>
      </c>
      <c r="J10" s="715">
        <v>1733</v>
      </c>
      <c r="K10" s="715">
        <v>39853</v>
      </c>
      <c r="L10" s="399" t="s">
        <v>1235</v>
      </c>
      <c r="M10" s="715">
        <v>2299</v>
      </c>
      <c r="N10" s="1314" t="s">
        <v>1235</v>
      </c>
      <c r="O10" s="82" t="s">
        <v>1234</v>
      </c>
    </row>
    <row r="11" spans="1:15" s="110" customFormat="1" ht="21.75" customHeight="1">
      <c r="A11" s="39" t="s">
        <v>1206</v>
      </c>
      <c r="B11" s="715">
        <v>2974</v>
      </c>
      <c r="C11" s="715">
        <v>59944</v>
      </c>
      <c r="D11" s="715">
        <v>12530</v>
      </c>
      <c r="E11" s="715">
        <v>257</v>
      </c>
      <c r="F11" s="715">
        <v>4901</v>
      </c>
      <c r="G11" s="715">
        <v>1519</v>
      </c>
      <c r="H11" s="715">
        <v>1907</v>
      </c>
      <c r="I11" s="715">
        <v>591</v>
      </c>
      <c r="J11" s="715">
        <v>2717</v>
      </c>
      <c r="K11" s="715">
        <v>55043</v>
      </c>
      <c r="L11" s="399">
        <v>11011</v>
      </c>
      <c r="M11" s="715">
        <v>2026</v>
      </c>
      <c r="N11" s="399">
        <v>405</v>
      </c>
      <c r="O11" s="82" t="s">
        <v>1206</v>
      </c>
    </row>
    <row r="12" spans="1:15" s="110" customFormat="1" ht="21.75" customHeight="1">
      <c r="A12" s="39" t="s">
        <v>1676</v>
      </c>
      <c r="B12" s="715">
        <v>2755</v>
      </c>
      <c r="C12" s="715">
        <v>59018</v>
      </c>
      <c r="D12" s="1291">
        <v>0</v>
      </c>
      <c r="E12" s="715">
        <v>92</v>
      </c>
      <c r="F12" s="715">
        <v>1885</v>
      </c>
      <c r="G12" s="1291">
        <v>0</v>
      </c>
      <c r="H12" s="715">
        <v>2049</v>
      </c>
      <c r="I12" s="1291">
        <v>0</v>
      </c>
      <c r="J12" s="715">
        <v>2663</v>
      </c>
      <c r="K12" s="715">
        <v>57133</v>
      </c>
      <c r="L12" s="1311">
        <v>0</v>
      </c>
      <c r="M12" s="715">
        <v>2145</v>
      </c>
      <c r="N12" s="1311">
        <v>0</v>
      </c>
      <c r="O12" s="82" t="s">
        <v>1676</v>
      </c>
    </row>
    <row r="13" spans="1:15" s="110" customFormat="1" ht="21.75" customHeight="1">
      <c r="A13" s="39" t="s">
        <v>1016</v>
      </c>
      <c r="B13" s="1093">
        <f aca="true" t="shared" si="0" ref="B13:G13">SUM(B14:B39)</f>
        <v>1406.3</v>
      </c>
      <c r="C13" s="1093">
        <f t="shared" si="0"/>
        <v>28186.082999999995</v>
      </c>
      <c r="D13" s="1310">
        <f t="shared" si="0"/>
        <v>0</v>
      </c>
      <c r="E13" s="1093">
        <f t="shared" si="0"/>
        <v>78.00000000000001</v>
      </c>
      <c r="F13" s="1093">
        <f t="shared" si="0"/>
        <v>1606.7999999999997</v>
      </c>
      <c r="G13" s="1093">
        <f t="shared" si="0"/>
        <v>0</v>
      </c>
      <c r="H13" s="1093">
        <v>0</v>
      </c>
      <c r="I13" s="1093">
        <f aca="true" t="shared" si="1" ref="I13:N13">SUM(I14:I39)</f>
        <v>0</v>
      </c>
      <c r="J13" s="1093">
        <f t="shared" si="1"/>
        <v>1328.2999999999997</v>
      </c>
      <c r="K13" s="1093">
        <f t="shared" si="1"/>
        <v>26579.283000000003</v>
      </c>
      <c r="L13" s="1093">
        <f t="shared" si="1"/>
        <v>0</v>
      </c>
      <c r="M13" s="1093">
        <f t="shared" si="1"/>
        <v>28014</v>
      </c>
      <c r="N13" s="1093">
        <f t="shared" si="1"/>
        <v>0</v>
      </c>
      <c r="O13" s="82" t="s">
        <v>1016</v>
      </c>
    </row>
    <row r="14" spans="1:15" s="110" customFormat="1" ht="21.75" customHeight="1">
      <c r="A14" s="39" t="s">
        <v>1017</v>
      </c>
      <c r="B14" s="457">
        <f aca="true" t="shared" si="2" ref="B14:C39">E14+J14</f>
        <v>15.3</v>
      </c>
      <c r="C14" s="457">
        <f t="shared" si="2"/>
        <v>311.69899999999996</v>
      </c>
      <c r="D14" s="1310">
        <f aca="true" t="shared" si="3" ref="D14:D39">SUM(D15:D40)</f>
        <v>0</v>
      </c>
      <c r="E14" s="457">
        <v>9.4</v>
      </c>
      <c r="F14" s="457">
        <f aca="true" t="shared" si="4" ref="F14:F39">E14*10*H14/1000</f>
        <v>193.64</v>
      </c>
      <c r="G14" s="457">
        <v>0</v>
      </c>
      <c r="H14" s="457">
        <v>2060</v>
      </c>
      <c r="I14" s="457">
        <v>0</v>
      </c>
      <c r="J14" s="457">
        <v>5.9</v>
      </c>
      <c r="K14" s="457">
        <f>J14*10*M14/1000</f>
        <v>118.059</v>
      </c>
      <c r="L14" s="457">
        <v>0</v>
      </c>
      <c r="M14" s="457">
        <v>2001</v>
      </c>
      <c r="N14" s="457">
        <v>0</v>
      </c>
      <c r="O14" s="82" t="s">
        <v>1069</v>
      </c>
    </row>
    <row r="15" spans="1:15" s="110" customFormat="1" ht="21.75" customHeight="1">
      <c r="A15" s="39" t="s">
        <v>1019</v>
      </c>
      <c r="B15" s="457">
        <f t="shared" si="2"/>
        <v>86.4</v>
      </c>
      <c r="C15" s="457">
        <f t="shared" si="2"/>
        <v>1731.814</v>
      </c>
      <c r="D15" s="1310">
        <f t="shared" si="3"/>
        <v>0</v>
      </c>
      <c r="E15" s="457">
        <v>5</v>
      </c>
      <c r="F15" s="457">
        <f t="shared" si="4"/>
        <v>103</v>
      </c>
      <c r="G15" s="457">
        <v>0</v>
      </c>
      <c r="H15" s="457">
        <v>2060</v>
      </c>
      <c r="I15" s="457">
        <v>0</v>
      </c>
      <c r="J15" s="457">
        <v>81.4</v>
      </c>
      <c r="K15" s="457">
        <f>J15*10*M15/1000</f>
        <v>1628.814</v>
      </c>
      <c r="L15" s="457">
        <v>0</v>
      </c>
      <c r="M15" s="457">
        <v>2001</v>
      </c>
      <c r="N15" s="457">
        <v>0</v>
      </c>
      <c r="O15" s="82" t="s">
        <v>1070</v>
      </c>
    </row>
    <row r="16" spans="1:15" s="110" customFormat="1" ht="21.75" customHeight="1">
      <c r="A16" s="39" t="s">
        <v>1021</v>
      </c>
      <c r="B16" s="457">
        <f t="shared" si="2"/>
        <v>1139</v>
      </c>
      <c r="C16" s="457">
        <f t="shared" si="2"/>
        <v>22815.579999999998</v>
      </c>
      <c r="D16" s="1310">
        <f t="shared" si="3"/>
        <v>0</v>
      </c>
      <c r="E16" s="457">
        <v>41</v>
      </c>
      <c r="F16" s="457">
        <f t="shared" si="4"/>
        <v>844.6</v>
      </c>
      <c r="G16" s="457">
        <v>0</v>
      </c>
      <c r="H16" s="457">
        <v>2060</v>
      </c>
      <c r="I16" s="457">
        <v>0</v>
      </c>
      <c r="J16" s="457">
        <v>1098</v>
      </c>
      <c r="K16" s="457">
        <f>J16*10*M16/1000</f>
        <v>21970.98</v>
      </c>
      <c r="L16" s="457">
        <v>0</v>
      </c>
      <c r="M16" s="457">
        <v>2001</v>
      </c>
      <c r="N16" s="457">
        <v>0</v>
      </c>
      <c r="O16" s="82" t="s">
        <v>1071</v>
      </c>
    </row>
    <row r="17" spans="1:15" s="110" customFormat="1" ht="21.75" customHeight="1">
      <c r="A17" s="39" t="s">
        <v>1023</v>
      </c>
      <c r="B17" s="457">
        <f t="shared" si="2"/>
        <v>23.8</v>
      </c>
      <c r="C17" s="457">
        <f t="shared" si="2"/>
        <v>479.778</v>
      </c>
      <c r="D17" s="1310">
        <f t="shared" si="3"/>
        <v>0</v>
      </c>
      <c r="E17" s="457">
        <v>6</v>
      </c>
      <c r="F17" s="457">
        <f t="shared" si="4"/>
        <v>123.6</v>
      </c>
      <c r="G17" s="457">
        <v>0</v>
      </c>
      <c r="H17" s="457">
        <v>2060</v>
      </c>
      <c r="I17" s="457">
        <v>0</v>
      </c>
      <c r="J17" s="457">
        <v>17.8</v>
      </c>
      <c r="K17" s="457">
        <f>J17*10*M17/1000</f>
        <v>356.178</v>
      </c>
      <c r="L17" s="457">
        <v>0</v>
      </c>
      <c r="M17" s="457">
        <v>2001</v>
      </c>
      <c r="N17" s="457">
        <v>0</v>
      </c>
      <c r="O17" s="82" t="s">
        <v>1072</v>
      </c>
    </row>
    <row r="18" spans="1:15" s="110" customFormat="1" ht="21.75" customHeight="1">
      <c r="A18" s="39" t="s">
        <v>1025</v>
      </c>
      <c r="B18" s="457">
        <f t="shared" si="2"/>
        <v>76.3</v>
      </c>
      <c r="C18" s="457">
        <f t="shared" si="2"/>
        <v>1533.843</v>
      </c>
      <c r="D18" s="1310">
        <f t="shared" si="3"/>
        <v>0</v>
      </c>
      <c r="E18" s="457">
        <v>12</v>
      </c>
      <c r="F18" s="457">
        <f t="shared" si="4"/>
        <v>247.2</v>
      </c>
      <c r="G18" s="457">
        <v>0</v>
      </c>
      <c r="H18" s="457">
        <v>2060</v>
      </c>
      <c r="I18" s="457">
        <v>0</v>
      </c>
      <c r="J18" s="457">
        <v>64.3</v>
      </c>
      <c r="K18" s="457">
        <f>J18*10*M18/1000</f>
        <v>1286.643</v>
      </c>
      <c r="L18" s="457">
        <v>0</v>
      </c>
      <c r="M18" s="457">
        <v>2001</v>
      </c>
      <c r="N18" s="457">
        <v>0</v>
      </c>
      <c r="O18" s="82" t="s">
        <v>1073</v>
      </c>
    </row>
    <row r="19" spans="1:15" s="110" customFormat="1" ht="21.75" customHeight="1">
      <c r="A19" s="39" t="s">
        <v>1027</v>
      </c>
      <c r="B19" s="457">
        <f t="shared" si="2"/>
        <v>0</v>
      </c>
      <c r="C19" s="457">
        <f t="shared" si="2"/>
        <v>0</v>
      </c>
      <c r="D19" s="1310">
        <f t="shared" si="3"/>
        <v>0</v>
      </c>
      <c r="E19" s="457">
        <v>0</v>
      </c>
      <c r="F19" s="457">
        <f>E19*10*H19/1000</f>
        <v>0</v>
      </c>
      <c r="G19" s="457">
        <v>0</v>
      </c>
      <c r="H19" s="457">
        <v>0</v>
      </c>
      <c r="I19" s="457">
        <v>0</v>
      </c>
      <c r="J19" s="457">
        <v>0</v>
      </c>
      <c r="K19" s="457">
        <v>0</v>
      </c>
      <c r="L19" s="457">
        <v>0</v>
      </c>
      <c r="M19" s="457">
        <v>0</v>
      </c>
      <c r="N19" s="457">
        <v>0</v>
      </c>
      <c r="O19" s="82" t="s">
        <v>1074</v>
      </c>
    </row>
    <row r="20" spans="1:15" s="110" customFormat="1" ht="21.75" customHeight="1">
      <c r="A20" s="39" t="s">
        <v>1029</v>
      </c>
      <c r="B20" s="457">
        <f t="shared" si="2"/>
        <v>1.3</v>
      </c>
      <c r="C20" s="457">
        <f t="shared" si="2"/>
        <v>26.78</v>
      </c>
      <c r="D20" s="1310">
        <f t="shared" si="3"/>
        <v>0</v>
      </c>
      <c r="E20" s="457">
        <v>1.3</v>
      </c>
      <c r="F20" s="457">
        <f t="shared" si="4"/>
        <v>26.78</v>
      </c>
      <c r="G20" s="457">
        <v>0</v>
      </c>
      <c r="H20" s="457">
        <v>2060</v>
      </c>
      <c r="I20" s="457">
        <v>0</v>
      </c>
      <c r="J20" s="457">
        <v>0</v>
      </c>
      <c r="K20" s="457">
        <v>0</v>
      </c>
      <c r="L20" s="457">
        <v>0</v>
      </c>
      <c r="M20" s="457">
        <v>0</v>
      </c>
      <c r="N20" s="457">
        <v>0</v>
      </c>
      <c r="O20" s="82" t="s">
        <v>1075</v>
      </c>
    </row>
    <row r="21" spans="1:15" s="110" customFormat="1" ht="21.75" customHeight="1">
      <c r="A21" s="39" t="s">
        <v>1060</v>
      </c>
      <c r="B21" s="457">
        <f t="shared" si="2"/>
        <v>0</v>
      </c>
      <c r="C21" s="457">
        <f t="shared" si="2"/>
        <v>0</v>
      </c>
      <c r="D21" s="1310">
        <f t="shared" si="3"/>
        <v>0</v>
      </c>
      <c r="E21" s="457">
        <v>0</v>
      </c>
      <c r="F21" s="457">
        <f t="shared" si="4"/>
        <v>0</v>
      </c>
      <c r="G21" s="457">
        <v>0</v>
      </c>
      <c r="H21" s="457">
        <v>0</v>
      </c>
      <c r="I21" s="457">
        <v>0</v>
      </c>
      <c r="J21" s="457">
        <v>0</v>
      </c>
      <c r="K21" s="457">
        <v>0</v>
      </c>
      <c r="L21" s="457">
        <v>0</v>
      </c>
      <c r="M21" s="457">
        <v>0</v>
      </c>
      <c r="N21" s="457">
        <v>0</v>
      </c>
      <c r="O21" s="82" t="s">
        <v>1076</v>
      </c>
    </row>
    <row r="22" spans="1:15" s="110" customFormat="1" ht="21.75" customHeight="1">
      <c r="A22" s="39" t="s">
        <v>1061</v>
      </c>
      <c r="B22" s="457">
        <f t="shared" si="2"/>
        <v>0</v>
      </c>
      <c r="C22" s="457">
        <f t="shared" si="2"/>
        <v>0</v>
      </c>
      <c r="D22" s="1310">
        <f t="shared" si="3"/>
        <v>0</v>
      </c>
      <c r="E22" s="457">
        <v>0</v>
      </c>
      <c r="F22" s="457">
        <f t="shared" si="4"/>
        <v>0</v>
      </c>
      <c r="G22" s="457">
        <v>0</v>
      </c>
      <c r="H22" s="457">
        <v>0</v>
      </c>
      <c r="I22" s="457">
        <v>0</v>
      </c>
      <c r="J22" s="457">
        <v>0</v>
      </c>
      <c r="K22" s="457">
        <v>0</v>
      </c>
      <c r="L22" s="457">
        <v>0</v>
      </c>
      <c r="M22" s="457">
        <v>0</v>
      </c>
      <c r="N22" s="457">
        <v>0</v>
      </c>
      <c r="O22" s="82" t="s">
        <v>1077</v>
      </c>
    </row>
    <row r="23" spans="1:15" s="110" customFormat="1" ht="21.75" customHeight="1">
      <c r="A23" s="39" t="s">
        <v>1062</v>
      </c>
      <c r="B23" s="457">
        <f t="shared" si="2"/>
        <v>0</v>
      </c>
      <c r="C23" s="457">
        <f t="shared" si="2"/>
        <v>0</v>
      </c>
      <c r="D23" s="1310">
        <f t="shared" si="3"/>
        <v>0</v>
      </c>
      <c r="E23" s="457">
        <v>0</v>
      </c>
      <c r="F23" s="457">
        <f t="shared" si="4"/>
        <v>0</v>
      </c>
      <c r="G23" s="457">
        <v>0</v>
      </c>
      <c r="H23" s="457">
        <v>0</v>
      </c>
      <c r="I23" s="457">
        <v>0</v>
      </c>
      <c r="J23" s="457">
        <v>0</v>
      </c>
      <c r="K23" s="457">
        <v>0</v>
      </c>
      <c r="L23" s="457">
        <v>0</v>
      </c>
      <c r="M23" s="457">
        <v>0</v>
      </c>
      <c r="N23" s="457">
        <v>0</v>
      </c>
      <c r="O23" s="82" t="s">
        <v>1078</v>
      </c>
    </row>
    <row r="24" spans="1:15" s="110" customFormat="1" ht="21.75" customHeight="1">
      <c r="A24" s="39" t="s">
        <v>1063</v>
      </c>
      <c r="B24" s="457">
        <f t="shared" si="2"/>
        <v>0.8</v>
      </c>
      <c r="C24" s="457">
        <f t="shared" si="2"/>
        <v>16.008</v>
      </c>
      <c r="D24" s="1310">
        <f t="shared" si="3"/>
        <v>0</v>
      </c>
      <c r="E24" s="457">
        <v>0</v>
      </c>
      <c r="F24" s="457">
        <f t="shared" si="4"/>
        <v>0</v>
      </c>
      <c r="G24" s="457">
        <v>0</v>
      </c>
      <c r="H24" s="457">
        <v>0</v>
      </c>
      <c r="I24" s="457">
        <v>0</v>
      </c>
      <c r="J24" s="457">
        <v>0.8</v>
      </c>
      <c r="K24" s="457">
        <f aca="true" t="shared" si="5" ref="K24:K39">J24*10*M24/1000</f>
        <v>16.008</v>
      </c>
      <c r="L24" s="457">
        <v>0</v>
      </c>
      <c r="M24" s="457">
        <v>2001</v>
      </c>
      <c r="N24" s="457">
        <v>0</v>
      </c>
      <c r="O24" s="82" t="s">
        <v>1079</v>
      </c>
    </row>
    <row r="25" spans="1:15" s="110" customFormat="1" ht="21.75" customHeight="1">
      <c r="A25" s="39" t="s">
        <v>1064</v>
      </c>
      <c r="B25" s="457">
        <f t="shared" si="2"/>
        <v>0</v>
      </c>
      <c r="C25" s="457">
        <f t="shared" si="2"/>
        <v>0</v>
      </c>
      <c r="D25" s="1310">
        <f t="shared" si="3"/>
        <v>0</v>
      </c>
      <c r="E25" s="457">
        <v>0</v>
      </c>
      <c r="F25" s="457">
        <f t="shared" si="4"/>
        <v>0</v>
      </c>
      <c r="G25" s="457">
        <v>0</v>
      </c>
      <c r="H25" s="457">
        <v>0</v>
      </c>
      <c r="I25" s="457">
        <v>0</v>
      </c>
      <c r="J25" s="457">
        <v>0</v>
      </c>
      <c r="K25" s="457">
        <f t="shared" si="5"/>
        <v>0</v>
      </c>
      <c r="L25" s="457">
        <v>0</v>
      </c>
      <c r="M25" s="457">
        <v>0</v>
      </c>
      <c r="N25" s="457">
        <v>0</v>
      </c>
      <c r="O25" s="82" t="s">
        <v>1080</v>
      </c>
    </row>
    <row r="26" spans="1:15" s="110" customFormat="1" ht="21.75" customHeight="1">
      <c r="A26" s="39" t="s">
        <v>1065</v>
      </c>
      <c r="B26" s="1286">
        <f>E26+J26</f>
        <v>0.3</v>
      </c>
      <c r="C26" s="457">
        <f t="shared" si="2"/>
        <v>6.003</v>
      </c>
      <c r="D26" s="1310">
        <f t="shared" si="3"/>
        <v>0</v>
      </c>
      <c r="E26" s="457">
        <v>0</v>
      </c>
      <c r="F26" s="457">
        <f t="shared" si="4"/>
        <v>0</v>
      </c>
      <c r="G26" s="457">
        <v>0</v>
      </c>
      <c r="H26" s="457">
        <v>0</v>
      </c>
      <c r="I26" s="457">
        <v>0</v>
      </c>
      <c r="J26" s="1286">
        <v>0.3</v>
      </c>
      <c r="K26" s="457">
        <f t="shared" si="5"/>
        <v>6.003</v>
      </c>
      <c r="L26" s="457"/>
      <c r="M26" s="457">
        <v>2001</v>
      </c>
      <c r="N26" s="457"/>
      <c r="O26" s="82" t="s">
        <v>1081</v>
      </c>
    </row>
    <row r="27" spans="1:15" s="110" customFormat="1" ht="21.75" customHeight="1">
      <c r="A27" s="39" t="s">
        <v>1066</v>
      </c>
      <c r="B27" s="1286">
        <f t="shared" si="2"/>
        <v>0</v>
      </c>
      <c r="C27" s="457">
        <f t="shared" si="2"/>
        <v>0</v>
      </c>
      <c r="D27" s="1310">
        <f t="shared" si="3"/>
        <v>0</v>
      </c>
      <c r="E27" s="457">
        <v>0</v>
      </c>
      <c r="F27" s="457">
        <f t="shared" si="4"/>
        <v>0</v>
      </c>
      <c r="G27" s="457">
        <v>0</v>
      </c>
      <c r="H27" s="457">
        <v>0</v>
      </c>
      <c r="I27" s="457">
        <v>0</v>
      </c>
      <c r="J27" s="457">
        <v>0</v>
      </c>
      <c r="K27" s="457">
        <f t="shared" si="5"/>
        <v>0</v>
      </c>
      <c r="L27" s="457">
        <v>0</v>
      </c>
      <c r="M27" s="457">
        <v>0</v>
      </c>
      <c r="N27" s="457">
        <v>0</v>
      </c>
      <c r="O27" s="82" t="s">
        <v>1082</v>
      </c>
    </row>
    <row r="28" spans="1:15" s="110" customFormat="1" ht="21.75" customHeight="1">
      <c r="A28" s="39" t="s">
        <v>1067</v>
      </c>
      <c r="B28" s="1286">
        <f>E28+J28</f>
        <v>0.2</v>
      </c>
      <c r="C28" s="457">
        <f t="shared" si="2"/>
        <v>4.12</v>
      </c>
      <c r="D28" s="1310">
        <f t="shared" si="3"/>
        <v>0</v>
      </c>
      <c r="E28" s="1286">
        <v>0.2</v>
      </c>
      <c r="F28" s="457">
        <f t="shared" si="4"/>
        <v>4.12</v>
      </c>
      <c r="G28" s="457">
        <v>0</v>
      </c>
      <c r="H28" s="457">
        <v>2060</v>
      </c>
      <c r="I28" s="457">
        <v>0</v>
      </c>
      <c r="J28" s="457">
        <v>0</v>
      </c>
      <c r="K28" s="457">
        <f t="shared" si="5"/>
        <v>0</v>
      </c>
      <c r="L28" s="457">
        <v>0</v>
      </c>
      <c r="M28" s="457">
        <v>0</v>
      </c>
      <c r="N28" s="457">
        <v>0</v>
      </c>
      <c r="O28" s="82" t="s">
        <v>1083</v>
      </c>
    </row>
    <row r="29" spans="1:15" s="110" customFormat="1" ht="21.75" customHeight="1">
      <c r="A29" s="39" t="s">
        <v>1039</v>
      </c>
      <c r="B29" s="1286">
        <f t="shared" si="2"/>
        <v>0</v>
      </c>
      <c r="C29" s="457">
        <f t="shared" si="2"/>
        <v>0</v>
      </c>
      <c r="D29" s="1310">
        <f t="shared" si="3"/>
        <v>0</v>
      </c>
      <c r="E29" s="457">
        <v>0</v>
      </c>
      <c r="F29" s="457">
        <f t="shared" si="4"/>
        <v>0</v>
      </c>
      <c r="G29" s="457">
        <v>0</v>
      </c>
      <c r="H29" s="457">
        <v>0</v>
      </c>
      <c r="I29" s="457">
        <v>0</v>
      </c>
      <c r="J29" s="457">
        <v>0</v>
      </c>
      <c r="K29" s="457">
        <f t="shared" si="5"/>
        <v>0</v>
      </c>
      <c r="L29" s="457">
        <v>0</v>
      </c>
      <c r="M29" s="457">
        <v>0</v>
      </c>
      <c r="N29" s="457">
        <v>0</v>
      </c>
      <c r="O29" s="82" t="s">
        <v>1084</v>
      </c>
    </row>
    <row r="30" spans="1:15" s="110" customFormat="1" ht="21.75" customHeight="1">
      <c r="A30" s="39" t="s">
        <v>1041</v>
      </c>
      <c r="B30" s="1286">
        <f t="shared" si="2"/>
        <v>0.4</v>
      </c>
      <c r="C30" s="457">
        <f t="shared" si="2"/>
        <v>8.004</v>
      </c>
      <c r="D30" s="1310">
        <f t="shared" si="3"/>
        <v>0</v>
      </c>
      <c r="E30" s="457">
        <v>0</v>
      </c>
      <c r="F30" s="457">
        <f t="shared" si="4"/>
        <v>0</v>
      </c>
      <c r="G30" s="457">
        <v>0</v>
      </c>
      <c r="H30" s="457">
        <v>0</v>
      </c>
      <c r="I30" s="457">
        <v>0</v>
      </c>
      <c r="J30" s="1286">
        <v>0.4</v>
      </c>
      <c r="K30" s="457">
        <f t="shared" si="5"/>
        <v>8.004</v>
      </c>
      <c r="L30" s="457"/>
      <c r="M30" s="457">
        <v>2001</v>
      </c>
      <c r="N30" s="457"/>
      <c r="O30" s="82" t="s">
        <v>1085</v>
      </c>
    </row>
    <row r="31" spans="1:15" s="110" customFormat="1" ht="21.75" customHeight="1">
      <c r="A31" s="39" t="s">
        <v>1043</v>
      </c>
      <c r="B31" s="457">
        <f t="shared" si="2"/>
        <v>0</v>
      </c>
      <c r="C31" s="457">
        <f t="shared" si="2"/>
        <v>0</v>
      </c>
      <c r="D31" s="1310">
        <f t="shared" si="3"/>
        <v>0</v>
      </c>
      <c r="E31" s="457">
        <v>0</v>
      </c>
      <c r="F31" s="457">
        <f t="shared" si="4"/>
        <v>0</v>
      </c>
      <c r="G31" s="457">
        <v>0</v>
      </c>
      <c r="H31" s="457">
        <v>0</v>
      </c>
      <c r="I31" s="457">
        <v>0</v>
      </c>
      <c r="J31" s="457">
        <v>0</v>
      </c>
      <c r="K31" s="457">
        <f t="shared" si="5"/>
        <v>0</v>
      </c>
      <c r="L31" s="457">
        <v>0</v>
      </c>
      <c r="M31" s="457">
        <v>0</v>
      </c>
      <c r="N31" s="457">
        <v>0</v>
      </c>
      <c r="O31" s="82" t="s">
        <v>1086</v>
      </c>
    </row>
    <row r="32" spans="1:15" s="110" customFormat="1" ht="21.75" customHeight="1">
      <c r="A32" s="39" t="s">
        <v>1045</v>
      </c>
      <c r="B32" s="457">
        <f t="shared" si="2"/>
        <v>0</v>
      </c>
      <c r="C32" s="457">
        <f t="shared" si="2"/>
        <v>0</v>
      </c>
      <c r="D32" s="1310">
        <f t="shared" si="3"/>
        <v>0</v>
      </c>
      <c r="E32" s="457">
        <v>0</v>
      </c>
      <c r="F32" s="457">
        <f t="shared" si="4"/>
        <v>0</v>
      </c>
      <c r="G32" s="457">
        <v>0</v>
      </c>
      <c r="H32" s="457">
        <v>0</v>
      </c>
      <c r="I32" s="457">
        <v>0</v>
      </c>
      <c r="J32" s="457">
        <v>0</v>
      </c>
      <c r="K32" s="457">
        <f t="shared" si="5"/>
        <v>0</v>
      </c>
      <c r="L32" s="457">
        <v>0</v>
      </c>
      <c r="M32" s="457">
        <v>0</v>
      </c>
      <c r="N32" s="457">
        <v>0</v>
      </c>
      <c r="O32" s="82" t="s">
        <v>1087</v>
      </c>
    </row>
    <row r="33" spans="1:15" s="110" customFormat="1" ht="21.75" customHeight="1">
      <c r="A33" s="39" t="s">
        <v>1047</v>
      </c>
      <c r="B33" s="457">
        <f t="shared" si="2"/>
        <v>20.1</v>
      </c>
      <c r="C33" s="457">
        <f t="shared" si="2"/>
        <v>403.676</v>
      </c>
      <c r="D33" s="1310">
        <f t="shared" si="3"/>
        <v>0</v>
      </c>
      <c r="E33" s="457">
        <v>2.5</v>
      </c>
      <c r="F33" s="457">
        <f t="shared" si="4"/>
        <v>51.5</v>
      </c>
      <c r="G33" s="457">
        <v>0</v>
      </c>
      <c r="H33" s="457">
        <v>2060</v>
      </c>
      <c r="I33" s="457">
        <v>0</v>
      </c>
      <c r="J33" s="457">
        <v>17.6</v>
      </c>
      <c r="K33" s="457">
        <f t="shared" si="5"/>
        <v>352.176</v>
      </c>
      <c r="L33" s="457">
        <v>0</v>
      </c>
      <c r="M33" s="457">
        <v>2001</v>
      </c>
      <c r="N33" s="457">
        <v>0</v>
      </c>
      <c r="O33" s="82" t="s">
        <v>1088</v>
      </c>
    </row>
    <row r="34" spans="1:15" s="110" customFormat="1" ht="21.75" customHeight="1">
      <c r="A34" s="39" t="s">
        <v>1049</v>
      </c>
      <c r="B34" s="457">
        <f t="shared" si="2"/>
        <v>0</v>
      </c>
      <c r="C34" s="457">
        <f t="shared" si="2"/>
        <v>0</v>
      </c>
      <c r="D34" s="1310">
        <f t="shared" si="3"/>
        <v>0</v>
      </c>
      <c r="E34" s="457">
        <v>0</v>
      </c>
      <c r="F34" s="457">
        <f t="shared" si="4"/>
        <v>0</v>
      </c>
      <c r="G34" s="457">
        <v>0</v>
      </c>
      <c r="H34" s="457">
        <v>0</v>
      </c>
      <c r="I34" s="457">
        <v>0</v>
      </c>
      <c r="J34" s="457">
        <v>0</v>
      </c>
      <c r="K34" s="457">
        <f t="shared" si="5"/>
        <v>0</v>
      </c>
      <c r="L34" s="457">
        <v>0</v>
      </c>
      <c r="M34" s="457">
        <v>0</v>
      </c>
      <c r="N34" s="457">
        <v>0</v>
      </c>
      <c r="O34" s="82" t="s">
        <v>1089</v>
      </c>
    </row>
    <row r="35" spans="1:15" s="110" customFormat="1" ht="21.75" customHeight="1">
      <c r="A35" s="39" t="s">
        <v>1068</v>
      </c>
      <c r="B35" s="1286">
        <f t="shared" si="2"/>
        <v>0.3</v>
      </c>
      <c r="C35" s="457">
        <f t="shared" si="2"/>
        <v>6.003</v>
      </c>
      <c r="D35" s="1310">
        <f t="shared" si="3"/>
        <v>0</v>
      </c>
      <c r="E35" s="457">
        <v>0</v>
      </c>
      <c r="F35" s="457">
        <f t="shared" si="4"/>
        <v>0</v>
      </c>
      <c r="G35" s="457">
        <v>0</v>
      </c>
      <c r="H35" s="457">
        <v>0</v>
      </c>
      <c r="I35" s="457">
        <v>0</v>
      </c>
      <c r="J35" s="1286">
        <v>0.3</v>
      </c>
      <c r="K35" s="457">
        <f t="shared" si="5"/>
        <v>6.003</v>
      </c>
      <c r="L35" s="457">
        <v>0</v>
      </c>
      <c r="M35" s="457">
        <v>2001</v>
      </c>
      <c r="N35" s="457">
        <v>0</v>
      </c>
      <c r="O35" s="82" t="s">
        <v>1090</v>
      </c>
    </row>
    <row r="36" spans="1:15" s="110" customFormat="1" ht="21.75" customHeight="1">
      <c r="A36" s="39" t="s">
        <v>1052</v>
      </c>
      <c r="B36" s="457">
        <f t="shared" si="2"/>
        <v>38.2</v>
      </c>
      <c r="C36" s="457">
        <f t="shared" si="2"/>
        <v>764.382</v>
      </c>
      <c r="D36" s="1310">
        <f t="shared" si="3"/>
        <v>0</v>
      </c>
      <c r="E36" s="457">
        <v>0</v>
      </c>
      <c r="F36" s="457">
        <f t="shared" si="4"/>
        <v>0</v>
      </c>
      <c r="G36" s="457">
        <v>0</v>
      </c>
      <c r="H36" s="457">
        <v>0</v>
      </c>
      <c r="I36" s="457">
        <v>0</v>
      </c>
      <c r="J36" s="457">
        <v>38.2</v>
      </c>
      <c r="K36" s="457">
        <f t="shared" si="5"/>
        <v>764.382</v>
      </c>
      <c r="L36" s="457">
        <v>0</v>
      </c>
      <c r="M36" s="457">
        <v>2001</v>
      </c>
      <c r="N36" s="457">
        <v>0</v>
      </c>
      <c r="O36" s="82" t="s">
        <v>1091</v>
      </c>
    </row>
    <row r="37" spans="1:15" s="110" customFormat="1" ht="21.75" customHeight="1">
      <c r="A37" s="39" t="s">
        <v>1054</v>
      </c>
      <c r="B37" s="457">
        <f t="shared" si="2"/>
        <v>2.3000000000000003</v>
      </c>
      <c r="C37" s="457">
        <f t="shared" si="2"/>
        <v>46.141</v>
      </c>
      <c r="D37" s="1310">
        <f t="shared" si="3"/>
        <v>0</v>
      </c>
      <c r="E37" s="1286">
        <v>0.2</v>
      </c>
      <c r="F37" s="457">
        <f t="shared" si="4"/>
        <v>4.12</v>
      </c>
      <c r="G37" s="457">
        <v>0</v>
      </c>
      <c r="H37" s="457">
        <v>2060</v>
      </c>
      <c r="I37" s="457">
        <v>0</v>
      </c>
      <c r="J37" s="457">
        <v>2.1</v>
      </c>
      <c r="K37" s="457">
        <f t="shared" si="5"/>
        <v>42.021</v>
      </c>
      <c r="L37" s="457">
        <v>0</v>
      </c>
      <c r="M37" s="457">
        <v>2001</v>
      </c>
      <c r="N37" s="457">
        <v>0</v>
      </c>
      <c r="O37" s="82" t="s">
        <v>1092</v>
      </c>
    </row>
    <row r="38" spans="1:15" s="110" customFormat="1" ht="21.75" customHeight="1">
      <c r="A38" s="39" t="s">
        <v>1056</v>
      </c>
      <c r="B38" s="457">
        <f t="shared" si="2"/>
        <v>0.7</v>
      </c>
      <c r="C38" s="457">
        <f t="shared" si="2"/>
        <v>14.243</v>
      </c>
      <c r="D38" s="1310">
        <f t="shared" si="3"/>
        <v>0</v>
      </c>
      <c r="E38" s="1286">
        <v>0.4</v>
      </c>
      <c r="F38" s="457">
        <f t="shared" si="4"/>
        <v>8.24</v>
      </c>
      <c r="G38" s="457">
        <v>0</v>
      </c>
      <c r="H38" s="457">
        <v>2060</v>
      </c>
      <c r="I38" s="457">
        <v>0</v>
      </c>
      <c r="J38" s="1286">
        <v>0.3</v>
      </c>
      <c r="K38" s="457">
        <f t="shared" si="5"/>
        <v>6.003</v>
      </c>
      <c r="L38" s="457">
        <v>0</v>
      </c>
      <c r="M38" s="457">
        <v>2001</v>
      </c>
      <c r="N38" s="457">
        <v>0</v>
      </c>
      <c r="O38" s="82" t="s">
        <v>1093</v>
      </c>
    </row>
    <row r="39" spans="1:15" s="110" customFormat="1" ht="21.75" customHeight="1">
      <c r="A39" s="1053" t="s">
        <v>1058</v>
      </c>
      <c r="B39" s="1084">
        <f t="shared" si="2"/>
        <v>0.9</v>
      </c>
      <c r="C39" s="1037">
        <f t="shared" si="2"/>
        <v>18.009</v>
      </c>
      <c r="D39" s="1312">
        <f t="shared" si="3"/>
        <v>0</v>
      </c>
      <c r="E39" s="1312">
        <f>SUM(E40:E65)</f>
        <v>0</v>
      </c>
      <c r="F39" s="1037">
        <f t="shared" si="4"/>
        <v>0</v>
      </c>
      <c r="G39" s="1037">
        <v>0</v>
      </c>
      <c r="H39" s="1037">
        <v>0</v>
      </c>
      <c r="I39" s="1037">
        <v>0</v>
      </c>
      <c r="J39" s="1037">
        <v>0.9</v>
      </c>
      <c r="K39" s="1037">
        <f t="shared" si="5"/>
        <v>18.009</v>
      </c>
      <c r="L39" s="1037">
        <v>0</v>
      </c>
      <c r="M39" s="1037">
        <v>2001</v>
      </c>
      <c r="N39" s="1042">
        <v>0</v>
      </c>
      <c r="O39" s="1054" t="s">
        <v>1094</v>
      </c>
    </row>
    <row r="40" spans="1:22" s="466" customFormat="1" ht="15.75" customHeight="1">
      <c r="A40" s="1454" t="s">
        <v>743</v>
      </c>
      <c r="B40" s="1455"/>
      <c r="C40" s="1455"/>
      <c r="D40" s="1455"/>
      <c r="E40" s="677"/>
      <c r="F40" s="677"/>
      <c r="G40" s="677"/>
      <c r="H40" s="694" t="s">
        <v>997</v>
      </c>
      <c r="I40" s="849"/>
      <c r="J40" s="849"/>
      <c r="K40" s="849" t="s">
        <v>745</v>
      </c>
      <c r="L40" s="849"/>
      <c r="M40" s="677"/>
      <c r="N40" s="849"/>
      <c r="O40" s="1052"/>
      <c r="P40" s="465"/>
      <c r="T40" s="465"/>
      <c r="U40" s="465"/>
      <c r="V40" s="465"/>
    </row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</sheetData>
  <mergeCells count="13">
    <mergeCell ref="H5:I5"/>
    <mergeCell ref="M5:N5"/>
    <mergeCell ref="A40:D40"/>
    <mergeCell ref="A1:O1"/>
    <mergeCell ref="A3:A6"/>
    <mergeCell ref="B3:D3"/>
    <mergeCell ref="E3:I3"/>
    <mergeCell ref="J3:N3"/>
    <mergeCell ref="O3:O6"/>
    <mergeCell ref="C4:D4"/>
    <mergeCell ref="F4:G4"/>
    <mergeCell ref="H4:I4"/>
    <mergeCell ref="K4:N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29">
      <selection activeCell="E39" sqref="E39"/>
    </sheetView>
  </sheetViews>
  <sheetFormatPr defaultColWidth="9.140625" defaultRowHeight="12.75"/>
  <cols>
    <col min="1" max="1" width="15.00390625" style="26" customWidth="1"/>
    <col min="2" max="2" width="9.140625" style="26" customWidth="1"/>
    <col min="3" max="3" width="11.421875" style="26" customWidth="1"/>
    <col min="4" max="4" width="7.7109375" style="26" customWidth="1"/>
    <col min="5" max="5" width="7.140625" style="26" customWidth="1"/>
    <col min="6" max="7" width="7.7109375" style="26" customWidth="1"/>
    <col min="8" max="8" width="7.140625" style="26" customWidth="1"/>
    <col min="9" max="10" width="7.7109375" style="26" customWidth="1"/>
    <col min="11" max="11" width="7.140625" style="26" customWidth="1"/>
    <col min="12" max="13" width="7.7109375" style="26" customWidth="1"/>
    <col min="14" max="14" width="7.00390625" style="26" customWidth="1"/>
    <col min="15" max="15" width="8.140625" style="26" customWidth="1"/>
    <col min="16" max="17" width="7.7109375" style="26" customWidth="1"/>
    <col min="18" max="18" width="8.140625" style="26" customWidth="1"/>
    <col min="19" max="19" width="7.7109375" style="26" customWidth="1"/>
    <col min="20" max="20" width="10.00390625" style="26" customWidth="1"/>
    <col min="21" max="21" width="8.140625" style="26" customWidth="1"/>
    <col min="22" max="22" width="13.140625" style="26" customWidth="1"/>
    <col min="23" max="16384" width="10.00390625" style="115" customWidth="1"/>
  </cols>
  <sheetData>
    <row r="1" spans="1:22" s="156" customFormat="1" ht="32.25" customHeight="1">
      <c r="A1" s="1501" t="s">
        <v>764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  <c r="T1" s="1501"/>
      <c r="U1" s="1501"/>
      <c r="V1" s="1501"/>
    </row>
    <row r="2" spans="1:22" s="33" customFormat="1" ht="19.5" customHeight="1">
      <c r="A2" s="28" t="s">
        <v>769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32"/>
      <c r="V2" s="107" t="s">
        <v>770</v>
      </c>
    </row>
    <row r="3" spans="1:22" s="46" customFormat="1" ht="21.75" customHeight="1">
      <c r="A3" s="1423" t="s">
        <v>771</v>
      </c>
      <c r="B3" s="338" t="s">
        <v>772</v>
      </c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8"/>
      <c r="V3" s="1410" t="s">
        <v>773</v>
      </c>
    </row>
    <row r="4" spans="1:22" s="46" customFormat="1" ht="21.75" customHeight="1">
      <c r="A4" s="1424"/>
      <c r="B4" s="1413"/>
      <c r="C4" s="1414"/>
      <c r="D4" s="1419" t="s">
        <v>793</v>
      </c>
      <c r="E4" s="1420"/>
      <c r="F4" s="1421"/>
      <c r="G4" s="1419" t="s">
        <v>794</v>
      </c>
      <c r="H4" s="1420"/>
      <c r="I4" s="1421"/>
      <c r="J4" s="1419" t="s">
        <v>795</v>
      </c>
      <c r="K4" s="1420"/>
      <c r="L4" s="1421"/>
      <c r="M4" s="1419" t="s">
        <v>796</v>
      </c>
      <c r="N4" s="1420"/>
      <c r="O4" s="1421"/>
      <c r="P4" s="1419" t="s">
        <v>797</v>
      </c>
      <c r="Q4" s="1420"/>
      <c r="R4" s="1421"/>
      <c r="S4" s="1422" t="s">
        <v>798</v>
      </c>
      <c r="T4" s="1420"/>
      <c r="U4" s="1421"/>
      <c r="V4" s="1411"/>
    </row>
    <row r="5" spans="1:22" s="46" customFormat="1" ht="21.75" customHeight="1">
      <c r="A5" s="1424"/>
      <c r="B5" s="116" t="s">
        <v>799</v>
      </c>
      <c r="C5" s="117" t="s">
        <v>800</v>
      </c>
      <c r="D5" s="116" t="s">
        <v>799</v>
      </c>
      <c r="E5" s="159" t="s">
        <v>800</v>
      </c>
      <c r="F5" s="140" t="s">
        <v>801</v>
      </c>
      <c r="G5" s="116" t="s">
        <v>799</v>
      </c>
      <c r="H5" s="159" t="s">
        <v>800</v>
      </c>
      <c r="I5" s="140" t="s">
        <v>801</v>
      </c>
      <c r="J5" s="116" t="s">
        <v>799</v>
      </c>
      <c r="K5" s="159" t="s">
        <v>800</v>
      </c>
      <c r="L5" s="140" t="s">
        <v>801</v>
      </c>
      <c r="M5" s="116" t="s">
        <v>799</v>
      </c>
      <c r="N5" s="159" t="s">
        <v>800</v>
      </c>
      <c r="O5" s="140" t="s">
        <v>801</v>
      </c>
      <c r="P5" s="116" t="s">
        <v>799</v>
      </c>
      <c r="Q5" s="159" t="s">
        <v>800</v>
      </c>
      <c r="R5" s="140" t="s">
        <v>801</v>
      </c>
      <c r="S5" s="116" t="s">
        <v>799</v>
      </c>
      <c r="T5" s="159" t="s">
        <v>800</v>
      </c>
      <c r="U5" s="140" t="s">
        <v>801</v>
      </c>
      <c r="V5" s="1411"/>
    </row>
    <row r="6" spans="1:22" s="46" customFormat="1" ht="21.75" customHeight="1">
      <c r="A6" s="1425"/>
      <c r="B6" s="141" t="s">
        <v>802</v>
      </c>
      <c r="C6" s="43" t="s">
        <v>801</v>
      </c>
      <c r="D6" s="141" t="s">
        <v>802</v>
      </c>
      <c r="E6" s="141"/>
      <c r="F6" s="160" t="s">
        <v>803</v>
      </c>
      <c r="G6" s="141" t="s">
        <v>802</v>
      </c>
      <c r="H6" s="141"/>
      <c r="I6" s="160" t="s">
        <v>803</v>
      </c>
      <c r="J6" s="141" t="s">
        <v>802</v>
      </c>
      <c r="K6" s="141"/>
      <c r="L6" s="160" t="s">
        <v>803</v>
      </c>
      <c r="M6" s="141" t="s">
        <v>802</v>
      </c>
      <c r="N6" s="141"/>
      <c r="O6" s="160" t="s">
        <v>803</v>
      </c>
      <c r="P6" s="141" t="s">
        <v>802</v>
      </c>
      <c r="Q6" s="141"/>
      <c r="R6" s="160" t="s">
        <v>803</v>
      </c>
      <c r="S6" s="141" t="s">
        <v>802</v>
      </c>
      <c r="T6" s="141"/>
      <c r="U6" s="160" t="s">
        <v>803</v>
      </c>
      <c r="V6" s="1412"/>
    </row>
    <row r="7" spans="1:22" s="97" customFormat="1" ht="19.5" customHeight="1">
      <c r="A7" s="352" t="s">
        <v>175</v>
      </c>
      <c r="B7" s="947">
        <v>30</v>
      </c>
      <c r="C7" s="399">
        <v>1177</v>
      </c>
      <c r="D7" s="399">
        <v>4.3</v>
      </c>
      <c r="E7" s="399">
        <v>112</v>
      </c>
      <c r="F7" s="399">
        <v>2600</v>
      </c>
      <c r="G7" s="399" t="s">
        <v>143</v>
      </c>
      <c r="H7" s="399" t="s">
        <v>143</v>
      </c>
      <c r="I7" s="398" t="s">
        <v>143</v>
      </c>
      <c r="J7" s="399">
        <v>3.22</v>
      </c>
      <c r="K7" s="399">
        <v>372</v>
      </c>
      <c r="L7" s="399">
        <v>11552</v>
      </c>
      <c r="M7" s="399">
        <v>8.9</v>
      </c>
      <c r="N7" s="399">
        <v>416</v>
      </c>
      <c r="O7" s="399">
        <v>4674</v>
      </c>
      <c r="P7" s="399" t="s">
        <v>1580</v>
      </c>
      <c r="Q7" s="399" t="s">
        <v>1580</v>
      </c>
      <c r="R7" s="399" t="s">
        <v>1580</v>
      </c>
      <c r="S7" s="399">
        <v>14.2</v>
      </c>
      <c r="T7" s="399">
        <v>277</v>
      </c>
      <c r="U7" s="399">
        <v>1950</v>
      </c>
      <c r="V7" s="460" t="s">
        <v>1241</v>
      </c>
    </row>
    <row r="8" spans="1:22" s="163" customFormat="1" ht="19.5" customHeight="1">
      <c r="A8" s="351" t="s">
        <v>386</v>
      </c>
      <c r="B8" s="589">
        <v>363.6</v>
      </c>
      <c r="C8" s="589">
        <v>9086</v>
      </c>
      <c r="D8" s="589">
        <v>210.8</v>
      </c>
      <c r="E8" s="589">
        <v>6302</v>
      </c>
      <c r="F8" s="589">
        <f>(E8/D8)*100</f>
        <v>2989.563567362429</v>
      </c>
      <c r="G8" s="589">
        <v>23.9</v>
      </c>
      <c r="H8" s="589">
        <v>379</v>
      </c>
      <c r="I8" s="398">
        <f>H8/G8*100</f>
        <v>1585.774058577406</v>
      </c>
      <c r="J8" s="589">
        <v>1</v>
      </c>
      <c r="K8" s="589">
        <v>41</v>
      </c>
      <c r="L8" s="589">
        <f>(K8/J8)*100</f>
        <v>4100</v>
      </c>
      <c r="M8" s="589">
        <v>1.2</v>
      </c>
      <c r="N8" s="589">
        <v>41</v>
      </c>
      <c r="O8" s="589">
        <f>(N8/M8)*100</f>
        <v>3416.666666666667</v>
      </c>
      <c r="P8" s="589">
        <v>115.2</v>
      </c>
      <c r="Q8" s="589">
        <v>2061</v>
      </c>
      <c r="R8" s="589">
        <f>(Q8/P8)*100</f>
        <v>1789.0625</v>
      </c>
      <c r="S8" s="589">
        <v>11.5</v>
      </c>
      <c r="T8" s="589">
        <v>262</v>
      </c>
      <c r="U8" s="589">
        <f>(T8/S8)*100</f>
        <v>2278.2608695652175</v>
      </c>
      <c r="V8" s="460" t="s">
        <v>1250</v>
      </c>
    </row>
    <row r="9" spans="1:22" s="165" customFormat="1" ht="19.5" customHeight="1">
      <c r="A9" s="164" t="s">
        <v>804</v>
      </c>
      <c r="B9" s="947">
        <v>375</v>
      </c>
      <c r="C9" s="401">
        <v>11811</v>
      </c>
      <c r="D9" s="399">
        <v>138</v>
      </c>
      <c r="E9" s="399">
        <v>4465</v>
      </c>
      <c r="F9" s="399">
        <v>3234</v>
      </c>
      <c r="G9" s="399">
        <v>24</v>
      </c>
      <c r="H9" s="399">
        <v>486</v>
      </c>
      <c r="I9" s="398">
        <f>H9/G9*100</f>
        <v>2025</v>
      </c>
      <c r="J9" s="399">
        <v>15</v>
      </c>
      <c r="K9" s="399">
        <v>1970</v>
      </c>
      <c r="L9" s="399">
        <v>13131</v>
      </c>
      <c r="M9" s="399">
        <v>27</v>
      </c>
      <c r="N9" s="399">
        <v>1513</v>
      </c>
      <c r="O9" s="399">
        <v>5601</v>
      </c>
      <c r="P9" s="399">
        <v>164</v>
      </c>
      <c r="Q9" s="399">
        <v>3192</v>
      </c>
      <c r="R9" s="399">
        <v>1944</v>
      </c>
      <c r="S9" s="399">
        <v>7</v>
      </c>
      <c r="T9" s="399">
        <v>185</v>
      </c>
      <c r="U9" s="399">
        <v>2640</v>
      </c>
      <c r="V9" s="148" t="s">
        <v>804</v>
      </c>
    </row>
    <row r="10" spans="1:22" s="165" customFormat="1" ht="19.5" customHeight="1">
      <c r="A10" s="164" t="s">
        <v>1443</v>
      </c>
      <c r="B10" s="399">
        <f>SUM(D10,G10,J10,M10,P10,S10)</f>
        <v>541.6</v>
      </c>
      <c r="C10" s="401">
        <f>SUM(E10,H10,K10,N10,Q10,T10)</f>
        <v>12892</v>
      </c>
      <c r="D10" s="399">
        <v>224</v>
      </c>
      <c r="E10" s="399">
        <v>5600</v>
      </c>
      <c r="F10" s="399">
        <f>E10/D10*100</f>
        <v>2500</v>
      </c>
      <c r="G10" s="399">
        <v>27</v>
      </c>
      <c r="H10" s="399">
        <v>540</v>
      </c>
      <c r="I10" s="399">
        <f>H10/G10*100</f>
        <v>2000</v>
      </c>
      <c r="J10" s="399">
        <v>17.6</v>
      </c>
      <c r="K10" s="399">
        <v>1239</v>
      </c>
      <c r="L10" s="399">
        <f>K10/J10*100</f>
        <v>7039.772727272727</v>
      </c>
      <c r="M10" s="399">
        <v>34</v>
      </c>
      <c r="N10" s="399">
        <v>1770</v>
      </c>
      <c r="O10" s="399">
        <f>N10/M10*100</f>
        <v>5205.882352941177</v>
      </c>
      <c r="P10" s="399">
        <v>175</v>
      </c>
      <c r="Q10" s="399">
        <v>2800</v>
      </c>
      <c r="R10" s="399">
        <f>Q10/P10*100</f>
        <v>1600</v>
      </c>
      <c r="S10" s="399">
        <v>64</v>
      </c>
      <c r="T10" s="399">
        <v>943</v>
      </c>
      <c r="U10" s="399">
        <f>T10/S10*100</f>
        <v>1473.4375</v>
      </c>
      <c r="V10" s="148" t="s">
        <v>1443</v>
      </c>
    </row>
    <row r="11" spans="1:22" s="165" customFormat="1" ht="19.5" customHeight="1">
      <c r="A11" s="164" t="s">
        <v>1206</v>
      </c>
      <c r="B11" s="399">
        <v>1162</v>
      </c>
      <c r="C11" s="401">
        <v>24635</v>
      </c>
      <c r="D11" s="399">
        <v>329</v>
      </c>
      <c r="E11" s="399">
        <v>8241</v>
      </c>
      <c r="F11" s="399">
        <v>2505</v>
      </c>
      <c r="G11" s="399">
        <v>49</v>
      </c>
      <c r="H11" s="399">
        <v>980</v>
      </c>
      <c r="I11" s="399">
        <v>2000</v>
      </c>
      <c r="J11" s="399">
        <v>15</v>
      </c>
      <c r="K11" s="399">
        <v>2509</v>
      </c>
      <c r="L11" s="399">
        <v>16727</v>
      </c>
      <c r="M11" s="399">
        <v>23</v>
      </c>
      <c r="N11" s="399">
        <v>1397</v>
      </c>
      <c r="O11" s="399">
        <v>6074</v>
      </c>
      <c r="P11" s="399">
        <v>565</v>
      </c>
      <c r="Q11" s="399">
        <v>9040</v>
      </c>
      <c r="R11" s="399">
        <v>1600</v>
      </c>
      <c r="S11" s="399">
        <v>181</v>
      </c>
      <c r="T11" s="399">
        <v>2468</v>
      </c>
      <c r="U11" s="399">
        <v>1364</v>
      </c>
      <c r="V11" s="148" t="s">
        <v>1206</v>
      </c>
    </row>
    <row r="12" spans="1:22" s="165" customFormat="1" ht="19.5" customHeight="1">
      <c r="A12" s="164" t="s">
        <v>1676</v>
      </c>
      <c r="B12" s="399">
        <v>958</v>
      </c>
      <c r="C12" s="401">
        <v>16879</v>
      </c>
      <c r="D12" s="399">
        <v>252</v>
      </c>
      <c r="E12" s="399">
        <v>4549</v>
      </c>
      <c r="F12" s="399">
        <v>1805</v>
      </c>
      <c r="G12" s="399">
        <v>51</v>
      </c>
      <c r="H12" s="399">
        <v>869</v>
      </c>
      <c r="I12" s="399">
        <v>1703</v>
      </c>
      <c r="J12" s="399">
        <v>13</v>
      </c>
      <c r="K12" s="399">
        <v>735</v>
      </c>
      <c r="L12" s="399">
        <v>5654</v>
      </c>
      <c r="M12" s="399">
        <v>11</v>
      </c>
      <c r="N12" s="399">
        <v>684</v>
      </c>
      <c r="O12" s="399">
        <v>6218</v>
      </c>
      <c r="P12" s="399">
        <v>395</v>
      </c>
      <c r="Q12" s="399">
        <v>6320</v>
      </c>
      <c r="R12" s="399">
        <v>1600</v>
      </c>
      <c r="S12" s="399">
        <v>236</v>
      </c>
      <c r="T12" s="399">
        <v>3722</v>
      </c>
      <c r="U12" s="399">
        <v>1577</v>
      </c>
      <c r="V12" s="148" t="s">
        <v>1676</v>
      </c>
    </row>
    <row r="13" spans="1:22" s="165" customFormat="1" ht="19.5" customHeight="1">
      <c r="A13" s="1039" t="s">
        <v>1016</v>
      </c>
      <c r="B13" s="1315">
        <f>D13+G13+J13+M13+P13+S13</f>
        <v>820.4</v>
      </c>
      <c r="C13" s="1315">
        <f>E13+H13+K13+N13+Q13+T13</f>
        <v>12650</v>
      </c>
      <c r="D13" s="1315">
        <f aca="true" t="shared" si="0" ref="D13:T13">SUM(D14:D39)</f>
        <v>265.4</v>
      </c>
      <c r="E13" s="1315">
        <f t="shared" si="0"/>
        <v>4770</v>
      </c>
      <c r="F13" s="1315">
        <v>1800</v>
      </c>
      <c r="G13" s="1315">
        <f t="shared" si="0"/>
        <v>14.8</v>
      </c>
      <c r="H13" s="1315">
        <f t="shared" si="0"/>
        <v>237</v>
      </c>
      <c r="I13" s="1315">
        <v>1600</v>
      </c>
      <c r="J13" s="1315">
        <v>8</v>
      </c>
      <c r="K13" s="1315">
        <f t="shared" si="0"/>
        <v>237</v>
      </c>
      <c r="L13" s="1315">
        <v>3300</v>
      </c>
      <c r="M13" s="1315">
        <f t="shared" si="0"/>
        <v>20.2</v>
      </c>
      <c r="N13" s="1315">
        <f t="shared" si="0"/>
        <v>626</v>
      </c>
      <c r="O13" s="1315">
        <v>3100</v>
      </c>
      <c r="P13" s="1315">
        <f t="shared" si="0"/>
        <v>36</v>
      </c>
      <c r="Q13" s="1315">
        <f t="shared" si="0"/>
        <v>540</v>
      </c>
      <c r="R13" s="1315">
        <v>1500</v>
      </c>
      <c r="S13" s="1315">
        <f t="shared" si="0"/>
        <v>476</v>
      </c>
      <c r="T13" s="1315">
        <f t="shared" si="0"/>
        <v>6240</v>
      </c>
      <c r="U13" s="1315">
        <v>1310</v>
      </c>
      <c r="V13" s="1040" t="s">
        <v>1016</v>
      </c>
    </row>
    <row r="14" spans="1:22" s="165" customFormat="1" ht="19.5" customHeight="1">
      <c r="A14" s="39" t="s">
        <v>1017</v>
      </c>
      <c r="B14" s="399">
        <f>D14+G14+J14+M14+P14+S14</f>
        <v>95.3</v>
      </c>
      <c r="C14" s="399">
        <f aca="true" t="shared" si="1" ref="C14:C39">E14+H14+K14+N14+Q14+T14</f>
        <v>1357</v>
      </c>
      <c r="D14" s="399">
        <v>16</v>
      </c>
      <c r="E14" s="399">
        <v>288</v>
      </c>
      <c r="F14" s="399">
        <v>1800</v>
      </c>
      <c r="G14" s="399">
        <v>2</v>
      </c>
      <c r="H14" s="399">
        <v>32</v>
      </c>
      <c r="I14" s="399">
        <v>1600</v>
      </c>
      <c r="J14" s="399">
        <v>1.3</v>
      </c>
      <c r="K14" s="399">
        <v>33</v>
      </c>
      <c r="L14" s="399">
        <v>3300</v>
      </c>
      <c r="M14" s="399">
        <v>1</v>
      </c>
      <c r="N14" s="399">
        <v>31</v>
      </c>
      <c r="O14" s="399">
        <v>3100</v>
      </c>
      <c r="P14" s="399">
        <v>2</v>
      </c>
      <c r="Q14" s="399">
        <v>30</v>
      </c>
      <c r="R14" s="399">
        <v>1500</v>
      </c>
      <c r="S14" s="399">
        <v>73</v>
      </c>
      <c r="T14" s="399">
        <v>943</v>
      </c>
      <c r="U14" s="1311">
        <v>0</v>
      </c>
      <c r="V14" s="82" t="s">
        <v>1069</v>
      </c>
    </row>
    <row r="15" spans="1:22" s="165" customFormat="1" ht="19.5" customHeight="1">
      <c r="A15" s="39" t="s">
        <v>1019</v>
      </c>
      <c r="B15" s="399">
        <f aca="true" t="shared" si="2" ref="B15:B39">D15+G15+J15+M15+P15+S15</f>
        <v>504</v>
      </c>
      <c r="C15" s="399">
        <f t="shared" si="1"/>
        <v>7832</v>
      </c>
      <c r="D15" s="399">
        <v>206</v>
      </c>
      <c r="E15" s="399">
        <v>3708</v>
      </c>
      <c r="F15" s="399">
        <v>1800</v>
      </c>
      <c r="G15" s="399">
        <v>7.8</v>
      </c>
      <c r="H15" s="399">
        <v>125</v>
      </c>
      <c r="I15" s="399">
        <v>1600</v>
      </c>
      <c r="J15" s="399">
        <v>3</v>
      </c>
      <c r="K15" s="399">
        <v>89</v>
      </c>
      <c r="L15" s="399">
        <v>3300</v>
      </c>
      <c r="M15" s="399">
        <v>9.2</v>
      </c>
      <c r="N15" s="399">
        <v>285</v>
      </c>
      <c r="O15" s="399">
        <v>3100</v>
      </c>
      <c r="P15" s="399">
        <v>24</v>
      </c>
      <c r="Q15" s="399">
        <v>360</v>
      </c>
      <c r="R15" s="399">
        <v>1500</v>
      </c>
      <c r="S15" s="399">
        <v>254</v>
      </c>
      <c r="T15" s="399">
        <v>3265</v>
      </c>
      <c r="U15" s="1311">
        <v>0</v>
      </c>
      <c r="V15" s="82" t="s">
        <v>1070</v>
      </c>
    </row>
    <row r="16" spans="1:22" s="165" customFormat="1" ht="19.5" customHeight="1">
      <c r="A16" s="39" t="s">
        <v>1021</v>
      </c>
      <c r="B16" s="399">
        <f t="shared" si="2"/>
        <v>25</v>
      </c>
      <c r="C16" s="399">
        <f t="shared" si="1"/>
        <v>334</v>
      </c>
      <c r="D16" s="1311">
        <v>0</v>
      </c>
      <c r="E16" s="1311">
        <v>0</v>
      </c>
      <c r="F16" s="1311">
        <v>0</v>
      </c>
      <c r="G16" s="1311">
        <v>0</v>
      </c>
      <c r="H16" s="1311">
        <v>0</v>
      </c>
      <c r="I16" s="1311">
        <v>0</v>
      </c>
      <c r="J16" s="1311">
        <v>0</v>
      </c>
      <c r="K16" s="1311">
        <v>0</v>
      </c>
      <c r="L16" s="1311">
        <v>0</v>
      </c>
      <c r="M16" s="1311">
        <v>0</v>
      </c>
      <c r="N16" s="1311">
        <v>0</v>
      </c>
      <c r="O16" s="1311">
        <v>0</v>
      </c>
      <c r="P16" s="399">
        <v>7</v>
      </c>
      <c r="Q16" s="399">
        <v>105</v>
      </c>
      <c r="R16" s="399">
        <v>1500</v>
      </c>
      <c r="S16" s="399">
        <v>18</v>
      </c>
      <c r="T16" s="399">
        <v>229</v>
      </c>
      <c r="U16" s="1311">
        <v>0</v>
      </c>
      <c r="V16" s="82" t="s">
        <v>1071</v>
      </c>
    </row>
    <row r="17" spans="1:22" s="165" customFormat="1" ht="19.5" customHeight="1">
      <c r="A17" s="39" t="s">
        <v>1023</v>
      </c>
      <c r="B17" s="399">
        <f t="shared" si="2"/>
        <v>79</v>
      </c>
      <c r="C17" s="399">
        <f t="shared" si="1"/>
        <v>1123</v>
      </c>
      <c r="D17" s="399">
        <v>20</v>
      </c>
      <c r="E17" s="399">
        <v>360</v>
      </c>
      <c r="F17" s="399">
        <v>1800</v>
      </c>
      <c r="G17" s="399">
        <v>5</v>
      </c>
      <c r="H17" s="399">
        <v>80</v>
      </c>
      <c r="I17" s="399">
        <v>1600</v>
      </c>
      <c r="J17" s="1311">
        <v>0</v>
      </c>
      <c r="K17" s="1311">
        <v>0</v>
      </c>
      <c r="L17" s="1311">
        <v>0</v>
      </c>
      <c r="M17" s="1311">
        <v>0</v>
      </c>
      <c r="N17" s="1311">
        <v>0</v>
      </c>
      <c r="O17" s="1311">
        <v>0</v>
      </c>
      <c r="P17" s="1311">
        <v>0</v>
      </c>
      <c r="Q17" s="1311">
        <v>0</v>
      </c>
      <c r="R17" s="1311">
        <v>0</v>
      </c>
      <c r="S17" s="399">
        <v>54</v>
      </c>
      <c r="T17" s="399">
        <v>683</v>
      </c>
      <c r="U17" s="1311">
        <v>0</v>
      </c>
      <c r="V17" s="82" t="s">
        <v>1072</v>
      </c>
    </row>
    <row r="18" spans="1:22" s="165" customFormat="1" ht="19.5" customHeight="1">
      <c r="A18" s="39" t="s">
        <v>1025</v>
      </c>
      <c r="B18" s="399">
        <f t="shared" si="2"/>
        <v>30.5</v>
      </c>
      <c r="C18" s="399">
        <f t="shared" si="1"/>
        <v>557</v>
      </c>
      <c r="D18" s="399">
        <v>7</v>
      </c>
      <c r="E18" s="399">
        <v>126</v>
      </c>
      <c r="F18" s="399">
        <v>1800</v>
      </c>
      <c r="G18" s="1311">
        <v>0</v>
      </c>
      <c r="H18" s="1311">
        <v>0</v>
      </c>
      <c r="I18" s="1311">
        <v>0</v>
      </c>
      <c r="J18" s="399">
        <v>2.5</v>
      </c>
      <c r="K18" s="399">
        <v>82</v>
      </c>
      <c r="L18" s="399">
        <v>3300</v>
      </c>
      <c r="M18" s="399">
        <v>2</v>
      </c>
      <c r="N18" s="399">
        <v>62</v>
      </c>
      <c r="O18" s="399">
        <v>3100</v>
      </c>
      <c r="P18" s="1311">
        <v>0</v>
      </c>
      <c r="Q18" s="1311">
        <v>0</v>
      </c>
      <c r="R18" s="1311">
        <v>0</v>
      </c>
      <c r="S18" s="399">
        <v>19</v>
      </c>
      <c r="T18" s="399">
        <v>287</v>
      </c>
      <c r="U18" s="1311">
        <v>0</v>
      </c>
      <c r="V18" s="82" t="s">
        <v>1073</v>
      </c>
    </row>
    <row r="19" spans="1:22" s="165" customFormat="1" ht="19.5" customHeight="1">
      <c r="A19" s="39" t="s">
        <v>1027</v>
      </c>
      <c r="B19" s="1311">
        <f t="shared" si="2"/>
        <v>0</v>
      </c>
      <c r="C19" s="1311">
        <f t="shared" si="1"/>
        <v>0</v>
      </c>
      <c r="D19" s="1311">
        <f aca="true" t="shared" si="3" ref="D19:D27">SUM(F19,O19,R19,U19)</f>
        <v>0</v>
      </c>
      <c r="E19" s="1311">
        <f aca="true" t="shared" si="4" ref="E19:E27">SUM(G19,P19,S19,V19)</f>
        <v>0</v>
      </c>
      <c r="F19" s="1311">
        <f aca="true" t="shared" si="5" ref="F19:F27">SUM(H19,Q19,T19,W19)</f>
        <v>0</v>
      </c>
      <c r="G19" s="1311">
        <f aca="true" t="shared" si="6" ref="G19:G27">SUM(I19,R19,U19,X19)</f>
        <v>0</v>
      </c>
      <c r="H19" s="1311">
        <f aca="true" t="shared" si="7" ref="H19:H27">SUM(J19,S19,V19,Y19)</f>
        <v>0</v>
      </c>
      <c r="I19" s="1311">
        <f aca="true" t="shared" si="8" ref="I19:I27">SUM(K19,T19,W19,Z19)</f>
        <v>0</v>
      </c>
      <c r="J19" s="1311">
        <v>0</v>
      </c>
      <c r="K19" s="1311">
        <f aca="true" t="shared" si="9" ref="K19:K27">SUM(M19,V19,Y19,AB19)</f>
        <v>0</v>
      </c>
      <c r="L19" s="1311">
        <f aca="true" t="shared" si="10" ref="L19:L27">SUM(N19,W19,Z19,AC19)</f>
        <v>0</v>
      </c>
      <c r="M19" s="1311">
        <f aca="true" t="shared" si="11" ref="M19:M27">SUM(O19,X19,AA19,AD19)</f>
        <v>0</v>
      </c>
      <c r="N19" s="1311">
        <f aca="true" t="shared" si="12" ref="N19:N27">SUM(P19,Y19,AB19,AE19)</f>
        <v>0</v>
      </c>
      <c r="O19" s="1311">
        <f aca="true" t="shared" si="13" ref="O19:O27">SUM(Q19,Z19,AC19,AF19)</f>
        <v>0</v>
      </c>
      <c r="P19" s="1311">
        <f aca="true" t="shared" si="14" ref="P19:P27">SUM(R19,AA19,AD19,AG19)</f>
        <v>0</v>
      </c>
      <c r="Q19" s="1311">
        <f aca="true" t="shared" si="15" ref="Q19:Q27">SUM(S19,AB19,AE19,AH19)</f>
        <v>0</v>
      </c>
      <c r="R19" s="1311">
        <f aca="true" t="shared" si="16" ref="R19:R27">SUM(T19,AC19,AF19,AI19)</f>
        <v>0</v>
      </c>
      <c r="S19" s="1311">
        <f aca="true" t="shared" si="17" ref="S19:S27">SUM(U19,AD19,AG19,AJ19)</f>
        <v>0</v>
      </c>
      <c r="T19" s="1311">
        <f aca="true" t="shared" si="18" ref="T19:T27">SUM(V19,AE19,AH19,AK19)</f>
        <v>0</v>
      </c>
      <c r="U19" s="1311">
        <f aca="true" t="shared" si="19" ref="U19:U39">SUM(W19,AF19,AI19,AL19)</f>
        <v>0</v>
      </c>
      <c r="V19" s="82" t="s">
        <v>1074</v>
      </c>
    </row>
    <row r="20" spans="1:22" s="165" customFormat="1" ht="19.5" customHeight="1">
      <c r="A20" s="39" t="s">
        <v>1029</v>
      </c>
      <c r="B20" s="1311">
        <f t="shared" si="2"/>
        <v>0</v>
      </c>
      <c r="C20" s="1311">
        <f t="shared" si="1"/>
        <v>0</v>
      </c>
      <c r="D20" s="1311">
        <f t="shared" si="3"/>
        <v>0</v>
      </c>
      <c r="E20" s="1311">
        <f t="shared" si="4"/>
        <v>0</v>
      </c>
      <c r="F20" s="1311">
        <f t="shared" si="5"/>
        <v>0</v>
      </c>
      <c r="G20" s="1311">
        <f t="shared" si="6"/>
        <v>0</v>
      </c>
      <c r="H20" s="1311">
        <f t="shared" si="7"/>
        <v>0</v>
      </c>
      <c r="I20" s="1311">
        <f t="shared" si="8"/>
        <v>0</v>
      </c>
      <c r="J20" s="1311">
        <v>0</v>
      </c>
      <c r="K20" s="1311">
        <f t="shared" si="9"/>
        <v>0</v>
      </c>
      <c r="L20" s="1311">
        <f t="shared" si="10"/>
        <v>0</v>
      </c>
      <c r="M20" s="1311">
        <f t="shared" si="11"/>
        <v>0</v>
      </c>
      <c r="N20" s="1311">
        <f t="shared" si="12"/>
        <v>0</v>
      </c>
      <c r="O20" s="1311">
        <f t="shared" si="13"/>
        <v>0</v>
      </c>
      <c r="P20" s="1311">
        <f t="shared" si="14"/>
        <v>0</v>
      </c>
      <c r="Q20" s="1311">
        <f t="shared" si="15"/>
        <v>0</v>
      </c>
      <c r="R20" s="1311">
        <f t="shared" si="16"/>
        <v>0</v>
      </c>
      <c r="S20" s="1311">
        <f t="shared" si="17"/>
        <v>0</v>
      </c>
      <c r="T20" s="1311">
        <f t="shared" si="18"/>
        <v>0</v>
      </c>
      <c r="U20" s="1311">
        <f t="shared" si="19"/>
        <v>0</v>
      </c>
      <c r="V20" s="82" t="s">
        <v>1075</v>
      </c>
    </row>
    <row r="21" spans="1:22" s="165" customFormat="1" ht="19.5" customHeight="1">
      <c r="A21" s="39" t="s">
        <v>1060</v>
      </c>
      <c r="B21" s="1311">
        <f t="shared" si="2"/>
        <v>0</v>
      </c>
      <c r="C21" s="1311">
        <f t="shared" si="1"/>
        <v>0</v>
      </c>
      <c r="D21" s="1311">
        <f t="shared" si="3"/>
        <v>0</v>
      </c>
      <c r="E21" s="1311">
        <f t="shared" si="4"/>
        <v>0</v>
      </c>
      <c r="F21" s="1311">
        <f t="shared" si="5"/>
        <v>0</v>
      </c>
      <c r="G21" s="1311">
        <f t="shared" si="6"/>
        <v>0</v>
      </c>
      <c r="H21" s="1311">
        <f t="shared" si="7"/>
        <v>0</v>
      </c>
      <c r="I21" s="1311">
        <f t="shared" si="8"/>
        <v>0</v>
      </c>
      <c r="J21" s="1311">
        <v>0</v>
      </c>
      <c r="K21" s="1311">
        <f t="shared" si="9"/>
        <v>0</v>
      </c>
      <c r="L21" s="1311">
        <f t="shared" si="10"/>
        <v>0</v>
      </c>
      <c r="M21" s="1311">
        <f t="shared" si="11"/>
        <v>0</v>
      </c>
      <c r="N21" s="1311">
        <f t="shared" si="12"/>
        <v>0</v>
      </c>
      <c r="O21" s="1311">
        <f t="shared" si="13"/>
        <v>0</v>
      </c>
      <c r="P21" s="1311">
        <f t="shared" si="14"/>
        <v>0</v>
      </c>
      <c r="Q21" s="1311">
        <f t="shared" si="15"/>
        <v>0</v>
      </c>
      <c r="R21" s="1311">
        <f t="shared" si="16"/>
        <v>0</v>
      </c>
      <c r="S21" s="1311">
        <f t="shared" si="17"/>
        <v>0</v>
      </c>
      <c r="T21" s="1311">
        <f t="shared" si="18"/>
        <v>0</v>
      </c>
      <c r="U21" s="1311">
        <f t="shared" si="19"/>
        <v>0</v>
      </c>
      <c r="V21" s="82" t="s">
        <v>1076</v>
      </c>
    </row>
    <row r="22" spans="1:22" s="165" customFormat="1" ht="19.5" customHeight="1">
      <c r="A22" s="39" t="s">
        <v>1061</v>
      </c>
      <c r="B22" s="1311">
        <f t="shared" si="2"/>
        <v>0</v>
      </c>
      <c r="C22" s="1311">
        <f t="shared" si="1"/>
        <v>0</v>
      </c>
      <c r="D22" s="1311">
        <f t="shared" si="3"/>
        <v>0</v>
      </c>
      <c r="E22" s="1311">
        <f t="shared" si="4"/>
        <v>0</v>
      </c>
      <c r="F22" s="1311">
        <f t="shared" si="5"/>
        <v>0</v>
      </c>
      <c r="G22" s="1311">
        <f t="shared" si="6"/>
        <v>0</v>
      </c>
      <c r="H22" s="1311">
        <f t="shared" si="7"/>
        <v>0</v>
      </c>
      <c r="I22" s="1311">
        <f t="shared" si="8"/>
        <v>0</v>
      </c>
      <c r="J22" s="1311">
        <v>0</v>
      </c>
      <c r="K22" s="1311">
        <v>0</v>
      </c>
      <c r="L22" s="1311">
        <f t="shared" si="10"/>
        <v>0</v>
      </c>
      <c r="M22" s="1311">
        <f t="shared" si="11"/>
        <v>0</v>
      </c>
      <c r="N22" s="1311">
        <f t="shared" si="12"/>
        <v>0</v>
      </c>
      <c r="O22" s="1311">
        <f t="shared" si="13"/>
        <v>0</v>
      </c>
      <c r="P22" s="1311">
        <f t="shared" si="14"/>
        <v>0</v>
      </c>
      <c r="Q22" s="1311">
        <f t="shared" si="15"/>
        <v>0</v>
      </c>
      <c r="R22" s="1311">
        <f t="shared" si="16"/>
        <v>0</v>
      </c>
      <c r="S22" s="1311">
        <f t="shared" si="17"/>
        <v>0</v>
      </c>
      <c r="T22" s="1311">
        <f t="shared" si="18"/>
        <v>0</v>
      </c>
      <c r="U22" s="1311">
        <f t="shared" si="19"/>
        <v>0</v>
      </c>
      <c r="V22" s="82" t="s">
        <v>1077</v>
      </c>
    </row>
    <row r="23" spans="1:22" s="165" customFormat="1" ht="19.5" customHeight="1">
      <c r="A23" s="39" t="s">
        <v>1062</v>
      </c>
      <c r="B23" s="1311">
        <f t="shared" si="2"/>
        <v>0</v>
      </c>
      <c r="C23" s="1311">
        <f t="shared" si="1"/>
        <v>0</v>
      </c>
      <c r="D23" s="1311">
        <f t="shared" si="3"/>
        <v>0</v>
      </c>
      <c r="E23" s="1311">
        <f t="shared" si="4"/>
        <v>0</v>
      </c>
      <c r="F23" s="1311">
        <f t="shared" si="5"/>
        <v>0</v>
      </c>
      <c r="G23" s="1311">
        <f t="shared" si="6"/>
        <v>0</v>
      </c>
      <c r="H23" s="1311">
        <f t="shared" si="7"/>
        <v>0</v>
      </c>
      <c r="I23" s="1311">
        <f t="shared" si="8"/>
        <v>0</v>
      </c>
      <c r="J23" s="1311">
        <v>0</v>
      </c>
      <c r="K23" s="1311">
        <f t="shared" si="9"/>
        <v>0</v>
      </c>
      <c r="L23" s="1311">
        <f t="shared" si="10"/>
        <v>0</v>
      </c>
      <c r="M23" s="1311">
        <f t="shared" si="11"/>
        <v>0</v>
      </c>
      <c r="N23" s="1311">
        <f t="shared" si="12"/>
        <v>0</v>
      </c>
      <c r="O23" s="1311">
        <f t="shared" si="13"/>
        <v>0</v>
      </c>
      <c r="P23" s="1311">
        <f t="shared" si="14"/>
        <v>0</v>
      </c>
      <c r="Q23" s="1311">
        <f t="shared" si="15"/>
        <v>0</v>
      </c>
      <c r="R23" s="1311">
        <f t="shared" si="16"/>
        <v>0</v>
      </c>
      <c r="S23" s="1311">
        <f t="shared" si="17"/>
        <v>0</v>
      </c>
      <c r="T23" s="1311">
        <f t="shared" si="18"/>
        <v>0</v>
      </c>
      <c r="U23" s="1311">
        <f t="shared" si="19"/>
        <v>0</v>
      </c>
      <c r="V23" s="82" t="s">
        <v>1078</v>
      </c>
    </row>
    <row r="24" spans="1:22" s="165" customFormat="1" ht="19.5" customHeight="1">
      <c r="A24" s="39" t="s">
        <v>1063</v>
      </c>
      <c r="B24" s="1311">
        <f t="shared" si="2"/>
        <v>0</v>
      </c>
      <c r="C24" s="1311">
        <f t="shared" si="1"/>
        <v>0</v>
      </c>
      <c r="D24" s="1311">
        <f t="shared" si="3"/>
        <v>0</v>
      </c>
      <c r="E24" s="1311">
        <f t="shared" si="4"/>
        <v>0</v>
      </c>
      <c r="F24" s="1311">
        <f t="shared" si="5"/>
        <v>0</v>
      </c>
      <c r="G24" s="1311">
        <f t="shared" si="6"/>
        <v>0</v>
      </c>
      <c r="H24" s="1311">
        <f t="shared" si="7"/>
        <v>0</v>
      </c>
      <c r="I24" s="1311">
        <f t="shared" si="8"/>
        <v>0</v>
      </c>
      <c r="J24" s="1311">
        <v>0</v>
      </c>
      <c r="K24" s="1311">
        <f t="shared" si="9"/>
        <v>0</v>
      </c>
      <c r="L24" s="1311">
        <f t="shared" si="10"/>
        <v>0</v>
      </c>
      <c r="M24" s="1311">
        <f t="shared" si="11"/>
        <v>0</v>
      </c>
      <c r="N24" s="1311">
        <f t="shared" si="12"/>
        <v>0</v>
      </c>
      <c r="O24" s="1311">
        <f t="shared" si="13"/>
        <v>0</v>
      </c>
      <c r="P24" s="1311">
        <f t="shared" si="14"/>
        <v>0</v>
      </c>
      <c r="Q24" s="1311">
        <f t="shared" si="15"/>
        <v>0</v>
      </c>
      <c r="R24" s="1311">
        <f t="shared" si="16"/>
        <v>0</v>
      </c>
      <c r="S24" s="1311">
        <f t="shared" si="17"/>
        <v>0</v>
      </c>
      <c r="T24" s="1311">
        <f t="shared" si="18"/>
        <v>0</v>
      </c>
      <c r="U24" s="1311">
        <f t="shared" si="19"/>
        <v>0</v>
      </c>
      <c r="V24" s="82" t="s">
        <v>1079</v>
      </c>
    </row>
    <row r="25" spans="1:22" s="165" customFormat="1" ht="19.5" customHeight="1">
      <c r="A25" s="39" t="s">
        <v>1064</v>
      </c>
      <c r="B25" s="1311">
        <f t="shared" si="2"/>
        <v>0</v>
      </c>
      <c r="C25" s="1311">
        <f t="shared" si="1"/>
        <v>0</v>
      </c>
      <c r="D25" s="1311">
        <f t="shared" si="3"/>
        <v>0</v>
      </c>
      <c r="E25" s="1311">
        <f t="shared" si="4"/>
        <v>0</v>
      </c>
      <c r="F25" s="1311">
        <f t="shared" si="5"/>
        <v>0</v>
      </c>
      <c r="G25" s="1311">
        <f t="shared" si="6"/>
        <v>0</v>
      </c>
      <c r="H25" s="1311">
        <f t="shared" si="7"/>
        <v>0</v>
      </c>
      <c r="I25" s="1311">
        <f t="shared" si="8"/>
        <v>0</v>
      </c>
      <c r="J25" s="1311">
        <v>0</v>
      </c>
      <c r="K25" s="1311">
        <f t="shared" si="9"/>
        <v>0</v>
      </c>
      <c r="L25" s="1311">
        <f t="shared" si="10"/>
        <v>0</v>
      </c>
      <c r="M25" s="1311">
        <f t="shared" si="11"/>
        <v>0</v>
      </c>
      <c r="N25" s="1311">
        <f t="shared" si="12"/>
        <v>0</v>
      </c>
      <c r="O25" s="1311">
        <f t="shared" si="13"/>
        <v>0</v>
      </c>
      <c r="P25" s="1311">
        <f t="shared" si="14"/>
        <v>0</v>
      </c>
      <c r="Q25" s="1311">
        <f t="shared" si="15"/>
        <v>0</v>
      </c>
      <c r="R25" s="1311">
        <f t="shared" si="16"/>
        <v>0</v>
      </c>
      <c r="S25" s="1311">
        <f t="shared" si="17"/>
        <v>0</v>
      </c>
      <c r="T25" s="1311">
        <f t="shared" si="18"/>
        <v>0</v>
      </c>
      <c r="U25" s="1311">
        <f t="shared" si="19"/>
        <v>0</v>
      </c>
      <c r="V25" s="82" t="s">
        <v>1080</v>
      </c>
    </row>
    <row r="26" spans="1:22" s="165" customFormat="1" ht="19.5" customHeight="1">
      <c r="A26" s="39" t="s">
        <v>1065</v>
      </c>
      <c r="B26" s="1311">
        <f t="shared" si="2"/>
        <v>0</v>
      </c>
      <c r="C26" s="1311">
        <f t="shared" si="1"/>
        <v>0</v>
      </c>
      <c r="D26" s="1311">
        <f t="shared" si="3"/>
        <v>0</v>
      </c>
      <c r="E26" s="1311">
        <f t="shared" si="4"/>
        <v>0</v>
      </c>
      <c r="F26" s="1311">
        <f t="shared" si="5"/>
        <v>0</v>
      </c>
      <c r="G26" s="1311">
        <f t="shared" si="6"/>
        <v>0</v>
      </c>
      <c r="H26" s="1311">
        <f t="shared" si="7"/>
        <v>0</v>
      </c>
      <c r="I26" s="1311">
        <f t="shared" si="8"/>
        <v>0</v>
      </c>
      <c r="J26" s="1311">
        <v>0</v>
      </c>
      <c r="K26" s="1311">
        <f t="shared" si="9"/>
        <v>0</v>
      </c>
      <c r="L26" s="1311">
        <f t="shared" si="10"/>
        <v>0</v>
      </c>
      <c r="M26" s="1311">
        <f t="shared" si="11"/>
        <v>0</v>
      </c>
      <c r="N26" s="1311">
        <f t="shared" si="12"/>
        <v>0</v>
      </c>
      <c r="O26" s="1311">
        <f t="shared" si="13"/>
        <v>0</v>
      </c>
      <c r="P26" s="1311">
        <f t="shared" si="14"/>
        <v>0</v>
      </c>
      <c r="Q26" s="1311">
        <f t="shared" si="15"/>
        <v>0</v>
      </c>
      <c r="R26" s="1311">
        <f t="shared" si="16"/>
        <v>0</v>
      </c>
      <c r="S26" s="1311">
        <f t="shared" si="17"/>
        <v>0</v>
      </c>
      <c r="T26" s="1311">
        <f t="shared" si="18"/>
        <v>0</v>
      </c>
      <c r="U26" s="1311">
        <f t="shared" si="19"/>
        <v>0</v>
      </c>
      <c r="V26" s="82" t="s">
        <v>1081</v>
      </c>
    </row>
    <row r="27" spans="1:22" s="165" customFormat="1" ht="19.5" customHeight="1">
      <c r="A27" s="39" t="s">
        <v>1066</v>
      </c>
      <c r="B27" s="1311">
        <f t="shared" si="2"/>
        <v>0</v>
      </c>
      <c r="C27" s="1311">
        <f t="shared" si="1"/>
        <v>0</v>
      </c>
      <c r="D27" s="1311">
        <f t="shared" si="3"/>
        <v>0</v>
      </c>
      <c r="E27" s="1311">
        <f t="shared" si="4"/>
        <v>0</v>
      </c>
      <c r="F27" s="1311">
        <f t="shared" si="5"/>
        <v>0</v>
      </c>
      <c r="G27" s="1311">
        <f t="shared" si="6"/>
        <v>0</v>
      </c>
      <c r="H27" s="1311">
        <f t="shared" si="7"/>
        <v>0</v>
      </c>
      <c r="I27" s="1311">
        <f t="shared" si="8"/>
        <v>0</v>
      </c>
      <c r="J27" s="1311">
        <v>0</v>
      </c>
      <c r="K27" s="1311">
        <f t="shared" si="9"/>
        <v>0</v>
      </c>
      <c r="L27" s="1311">
        <f t="shared" si="10"/>
        <v>0</v>
      </c>
      <c r="M27" s="1311">
        <f t="shared" si="11"/>
        <v>0</v>
      </c>
      <c r="N27" s="1311">
        <f t="shared" si="12"/>
        <v>0</v>
      </c>
      <c r="O27" s="1311">
        <f t="shared" si="13"/>
        <v>0</v>
      </c>
      <c r="P27" s="1311">
        <f t="shared" si="14"/>
        <v>0</v>
      </c>
      <c r="Q27" s="1311">
        <f t="shared" si="15"/>
        <v>0</v>
      </c>
      <c r="R27" s="1311">
        <f t="shared" si="16"/>
        <v>0</v>
      </c>
      <c r="S27" s="1311">
        <f t="shared" si="17"/>
        <v>0</v>
      </c>
      <c r="T27" s="1311">
        <f t="shared" si="18"/>
        <v>0</v>
      </c>
      <c r="U27" s="1311">
        <f t="shared" si="19"/>
        <v>0</v>
      </c>
      <c r="V27" s="82" t="s">
        <v>1082</v>
      </c>
    </row>
    <row r="28" spans="1:22" s="165" customFormat="1" ht="19.5" customHeight="1">
      <c r="A28" s="39" t="s">
        <v>1067</v>
      </c>
      <c r="B28" s="399">
        <f t="shared" si="2"/>
        <v>4</v>
      </c>
      <c r="C28" s="399">
        <f t="shared" si="1"/>
        <v>79</v>
      </c>
      <c r="D28" s="399">
        <v>2</v>
      </c>
      <c r="E28" s="399">
        <v>33</v>
      </c>
      <c r="F28" s="399">
        <v>1700</v>
      </c>
      <c r="G28" s="1311">
        <v>0</v>
      </c>
      <c r="H28" s="1311">
        <v>0</v>
      </c>
      <c r="I28" s="1311">
        <v>0</v>
      </c>
      <c r="J28" s="1311">
        <v>0</v>
      </c>
      <c r="K28" s="1311">
        <v>0</v>
      </c>
      <c r="L28" s="1311">
        <v>0</v>
      </c>
      <c r="M28" s="399">
        <v>1</v>
      </c>
      <c r="N28" s="399">
        <v>31</v>
      </c>
      <c r="O28" s="399">
        <v>3100</v>
      </c>
      <c r="P28" s="399"/>
      <c r="Q28" s="399"/>
      <c r="R28" s="399"/>
      <c r="S28" s="399">
        <v>1</v>
      </c>
      <c r="T28" s="399">
        <v>15</v>
      </c>
      <c r="U28" s="1311">
        <f t="shared" si="19"/>
        <v>0</v>
      </c>
      <c r="V28" s="82" t="s">
        <v>1083</v>
      </c>
    </row>
    <row r="29" spans="1:22" s="165" customFormat="1" ht="19.5" customHeight="1">
      <c r="A29" s="39" t="s">
        <v>1039</v>
      </c>
      <c r="B29" s="1311">
        <f t="shared" si="2"/>
        <v>0</v>
      </c>
      <c r="C29" s="1311">
        <f t="shared" si="1"/>
        <v>0</v>
      </c>
      <c r="D29" s="1311">
        <f aca="true" t="shared" si="20" ref="D29:I29">SUM(F29,O29,R29,U29)</f>
        <v>0</v>
      </c>
      <c r="E29" s="1311">
        <f t="shared" si="20"/>
        <v>0</v>
      </c>
      <c r="F29" s="1311">
        <f t="shared" si="20"/>
        <v>0</v>
      </c>
      <c r="G29" s="1311">
        <f t="shared" si="20"/>
        <v>0</v>
      </c>
      <c r="H29" s="1311">
        <f t="shared" si="20"/>
        <v>0</v>
      </c>
      <c r="I29" s="1311">
        <f t="shared" si="20"/>
        <v>0</v>
      </c>
      <c r="J29" s="1311">
        <v>0</v>
      </c>
      <c r="K29" s="1311">
        <f aca="true" t="shared" si="21" ref="K29:T29">SUM(M29,V29,Y29,AB29)</f>
        <v>0</v>
      </c>
      <c r="L29" s="1311">
        <f t="shared" si="21"/>
        <v>0</v>
      </c>
      <c r="M29" s="1311">
        <f t="shared" si="21"/>
        <v>0</v>
      </c>
      <c r="N29" s="1311">
        <f t="shared" si="21"/>
        <v>0</v>
      </c>
      <c r="O29" s="1311">
        <f t="shared" si="21"/>
        <v>0</v>
      </c>
      <c r="P29" s="1311">
        <f t="shared" si="21"/>
        <v>0</v>
      </c>
      <c r="Q29" s="1311">
        <f t="shared" si="21"/>
        <v>0</v>
      </c>
      <c r="R29" s="1311">
        <f t="shared" si="21"/>
        <v>0</v>
      </c>
      <c r="S29" s="1311">
        <f t="shared" si="21"/>
        <v>0</v>
      </c>
      <c r="T29" s="1311">
        <f t="shared" si="21"/>
        <v>0</v>
      </c>
      <c r="U29" s="1311">
        <f t="shared" si="19"/>
        <v>0</v>
      </c>
      <c r="V29" s="82" t="s">
        <v>1084</v>
      </c>
    </row>
    <row r="30" spans="1:22" s="165" customFormat="1" ht="19.5" customHeight="1">
      <c r="A30" s="39" t="s">
        <v>1041</v>
      </c>
      <c r="B30" s="399">
        <f t="shared" si="2"/>
        <v>3</v>
      </c>
      <c r="C30" s="399">
        <f t="shared" si="1"/>
        <v>47</v>
      </c>
      <c r="D30" s="399">
        <v>2</v>
      </c>
      <c r="E30" s="399">
        <v>33</v>
      </c>
      <c r="F30" s="399">
        <v>1700</v>
      </c>
      <c r="G30" s="1311">
        <v>0</v>
      </c>
      <c r="H30" s="1311">
        <v>0</v>
      </c>
      <c r="I30" s="1311">
        <v>0</v>
      </c>
      <c r="J30" s="1311">
        <v>0</v>
      </c>
      <c r="K30" s="1311">
        <v>0</v>
      </c>
      <c r="L30" s="1311">
        <v>0</v>
      </c>
      <c r="M30" s="1311">
        <v>0</v>
      </c>
      <c r="N30" s="1311">
        <v>0</v>
      </c>
      <c r="O30" s="1311">
        <v>0</v>
      </c>
      <c r="P30" s="1311">
        <v>0</v>
      </c>
      <c r="Q30" s="1311">
        <v>0</v>
      </c>
      <c r="R30" s="1311">
        <v>0</v>
      </c>
      <c r="S30" s="399">
        <v>1</v>
      </c>
      <c r="T30" s="399">
        <v>14</v>
      </c>
      <c r="U30" s="1311">
        <f t="shared" si="19"/>
        <v>0</v>
      </c>
      <c r="V30" s="82" t="s">
        <v>1085</v>
      </c>
    </row>
    <row r="31" spans="1:22" s="165" customFormat="1" ht="19.5" customHeight="1">
      <c r="A31" s="39" t="s">
        <v>1043</v>
      </c>
      <c r="B31" s="399">
        <f t="shared" si="2"/>
        <v>18</v>
      </c>
      <c r="C31" s="399">
        <f t="shared" si="1"/>
        <v>281</v>
      </c>
      <c r="D31" s="399">
        <v>3</v>
      </c>
      <c r="E31" s="399">
        <v>52</v>
      </c>
      <c r="F31" s="399">
        <v>1800</v>
      </c>
      <c r="G31" s="1311">
        <v>0</v>
      </c>
      <c r="H31" s="1311">
        <v>0</v>
      </c>
      <c r="I31" s="1311">
        <v>0</v>
      </c>
      <c r="J31" s="1311">
        <v>0</v>
      </c>
      <c r="K31" s="1311">
        <v>0</v>
      </c>
      <c r="L31" s="1311">
        <v>0</v>
      </c>
      <c r="M31" s="399">
        <v>1</v>
      </c>
      <c r="N31" s="399">
        <v>31</v>
      </c>
      <c r="O31" s="399">
        <v>3100</v>
      </c>
      <c r="P31" s="1311">
        <v>0</v>
      </c>
      <c r="Q31" s="1311">
        <v>0</v>
      </c>
      <c r="R31" s="1311">
        <v>0</v>
      </c>
      <c r="S31" s="399">
        <v>14</v>
      </c>
      <c r="T31" s="399">
        <v>198</v>
      </c>
      <c r="U31" s="1311">
        <f t="shared" si="19"/>
        <v>0</v>
      </c>
      <c r="V31" s="82" t="s">
        <v>1086</v>
      </c>
    </row>
    <row r="32" spans="1:22" s="165" customFormat="1" ht="19.5" customHeight="1">
      <c r="A32" s="39" t="s">
        <v>1045</v>
      </c>
      <c r="B32" s="399">
        <f t="shared" si="2"/>
        <v>23.5</v>
      </c>
      <c r="C32" s="399">
        <f t="shared" si="1"/>
        <v>404</v>
      </c>
      <c r="D32" s="399">
        <v>3</v>
      </c>
      <c r="E32" s="399">
        <v>52</v>
      </c>
      <c r="F32" s="399">
        <v>1800</v>
      </c>
      <c r="G32" s="1311">
        <v>0</v>
      </c>
      <c r="H32" s="1311">
        <v>0</v>
      </c>
      <c r="I32" s="1311">
        <v>0</v>
      </c>
      <c r="J32" s="399">
        <v>0.5</v>
      </c>
      <c r="K32" s="399">
        <v>33</v>
      </c>
      <c r="L32" s="399">
        <v>3300</v>
      </c>
      <c r="M32" s="399">
        <v>2</v>
      </c>
      <c r="N32" s="399">
        <v>62</v>
      </c>
      <c r="O32" s="399">
        <v>3100</v>
      </c>
      <c r="P32" s="399">
        <v>1</v>
      </c>
      <c r="Q32" s="399">
        <v>15</v>
      </c>
      <c r="R32" s="399">
        <v>1500</v>
      </c>
      <c r="S32" s="399">
        <v>17</v>
      </c>
      <c r="T32" s="399">
        <v>242</v>
      </c>
      <c r="U32" s="1311">
        <f t="shared" si="19"/>
        <v>0</v>
      </c>
      <c r="V32" s="82" t="s">
        <v>1087</v>
      </c>
    </row>
    <row r="33" spans="1:22" s="165" customFormat="1" ht="19.5" customHeight="1">
      <c r="A33" s="39" t="s">
        <v>1047</v>
      </c>
      <c r="B33" s="399">
        <f t="shared" si="2"/>
        <v>19</v>
      </c>
      <c r="C33" s="399">
        <f t="shared" si="1"/>
        <v>311</v>
      </c>
      <c r="D33" s="399">
        <v>3</v>
      </c>
      <c r="E33" s="399">
        <v>51</v>
      </c>
      <c r="F33" s="399">
        <v>1800</v>
      </c>
      <c r="G33" s="1311">
        <v>0</v>
      </c>
      <c r="H33" s="1311">
        <v>0</v>
      </c>
      <c r="I33" s="1311">
        <v>0</v>
      </c>
      <c r="J33" s="1311">
        <v>0</v>
      </c>
      <c r="K33" s="1311">
        <v>0</v>
      </c>
      <c r="L33" s="1311">
        <v>0</v>
      </c>
      <c r="M33" s="399">
        <v>2</v>
      </c>
      <c r="N33" s="399">
        <v>62</v>
      </c>
      <c r="O33" s="399">
        <v>3100</v>
      </c>
      <c r="P33" s="399">
        <v>1</v>
      </c>
      <c r="Q33" s="399">
        <v>15</v>
      </c>
      <c r="R33" s="399">
        <v>1500</v>
      </c>
      <c r="S33" s="399">
        <v>13</v>
      </c>
      <c r="T33" s="399">
        <v>183</v>
      </c>
      <c r="U33" s="1311">
        <f t="shared" si="19"/>
        <v>0</v>
      </c>
      <c r="V33" s="82" t="s">
        <v>1088</v>
      </c>
    </row>
    <row r="34" spans="1:22" s="165" customFormat="1" ht="19.5" customHeight="1">
      <c r="A34" s="39" t="s">
        <v>1049</v>
      </c>
      <c r="B34" s="399">
        <f t="shared" si="2"/>
        <v>10</v>
      </c>
      <c r="C34" s="399">
        <f t="shared" si="1"/>
        <v>172</v>
      </c>
      <c r="D34" s="399">
        <v>1</v>
      </c>
      <c r="E34" s="399">
        <v>17</v>
      </c>
      <c r="F34" s="399">
        <v>1800</v>
      </c>
      <c r="G34" s="1311">
        <v>0</v>
      </c>
      <c r="H34" s="1311">
        <v>0</v>
      </c>
      <c r="I34" s="1311">
        <v>0</v>
      </c>
      <c r="J34" s="1311">
        <v>0</v>
      </c>
      <c r="K34" s="1311">
        <v>0</v>
      </c>
      <c r="L34" s="1311">
        <v>0</v>
      </c>
      <c r="M34" s="399">
        <v>1</v>
      </c>
      <c r="N34" s="399">
        <v>31</v>
      </c>
      <c r="O34" s="399">
        <v>3100</v>
      </c>
      <c r="P34" s="399">
        <v>1</v>
      </c>
      <c r="Q34" s="399">
        <v>15</v>
      </c>
      <c r="R34" s="399">
        <v>1500</v>
      </c>
      <c r="S34" s="399">
        <v>7</v>
      </c>
      <c r="T34" s="399">
        <v>109</v>
      </c>
      <c r="U34" s="1311">
        <f t="shared" si="19"/>
        <v>0</v>
      </c>
      <c r="V34" s="82" t="s">
        <v>1089</v>
      </c>
    </row>
    <row r="35" spans="1:22" s="165" customFormat="1" ht="19.5" customHeight="1">
      <c r="A35" s="39" t="s">
        <v>1068</v>
      </c>
      <c r="B35" s="399">
        <f t="shared" si="2"/>
        <v>1</v>
      </c>
      <c r="C35" s="399">
        <f t="shared" si="1"/>
        <v>14</v>
      </c>
      <c r="D35" s="1311">
        <v>0</v>
      </c>
      <c r="E35" s="1311">
        <v>0</v>
      </c>
      <c r="F35" s="1311">
        <v>0</v>
      </c>
      <c r="G35" s="1311">
        <v>0</v>
      </c>
      <c r="H35" s="1311">
        <v>0</v>
      </c>
      <c r="I35" s="1311">
        <v>0</v>
      </c>
      <c r="J35" s="1311">
        <v>0</v>
      </c>
      <c r="K35" s="1311">
        <v>0</v>
      </c>
      <c r="L35" s="1311">
        <v>0</v>
      </c>
      <c r="M35" s="1311">
        <v>0</v>
      </c>
      <c r="N35" s="1311">
        <v>0</v>
      </c>
      <c r="O35" s="1311">
        <v>0</v>
      </c>
      <c r="P35" s="1311">
        <v>0</v>
      </c>
      <c r="Q35" s="1311">
        <v>0</v>
      </c>
      <c r="R35" s="1311">
        <v>0</v>
      </c>
      <c r="S35" s="399">
        <v>1</v>
      </c>
      <c r="T35" s="399">
        <v>14</v>
      </c>
      <c r="U35" s="1311">
        <f t="shared" si="19"/>
        <v>0</v>
      </c>
      <c r="V35" s="82" t="s">
        <v>1090</v>
      </c>
    </row>
    <row r="36" spans="1:22" s="165" customFormat="1" ht="19.5" customHeight="1">
      <c r="A36" s="39" t="s">
        <v>1052</v>
      </c>
      <c r="B36" s="399">
        <f t="shared" si="2"/>
        <v>2</v>
      </c>
      <c r="C36" s="399">
        <f t="shared" si="1"/>
        <v>29</v>
      </c>
      <c r="D36" s="1311">
        <v>0</v>
      </c>
      <c r="E36" s="1311">
        <v>0</v>
      </c>
      <c r="F36" s="1311">
        <v>0</v>
      </c>
      <c r="G36" s="1311">
        <v>0</v>
      </c>
      <c r="H36" s="1311">
        <v>0</v>
      </c>
      <c r="I36" s="1311">
        <v>0</v>
      </c>
      <c r="J36" s="1311">
        <v>0</v>
      </c>
      <c r="K36" s="1311">
        <v>0</v>
      </c>
      <c r="L36" s="1311">
        <v>0</v>
      </c>
      <c r="M36" s="1311">
        <v>0</v>
      </c>
      <c r="N36" s="1311">
        <v>0</v>
      </c>
      <c r="O36" s="1311">
        <v>0</v>
      </c>
      <c r="P36" s="1311">
        <v>0</v>
      </c>
      <c r="Q36" s="1311">
        <v>0</v>
      </c>
      <c r="R36" s="1311">
        <v>0</v>
      </c>
      <c r="S36" s="399">
        <v>2</v>
      </c>
      <c r="T36" s="399">
        <v>29</v>
      </c>
      <c r="U36" s="1311">
        <f t="shared" si="19"/>
        <v>0</v>
      </c>
      <c r="V36" s="82" t="s">
        <v>1091</v>
      </c>
    </row>
    <row r="37" spans="1:22" s="165" customFormat="1" ht="19.5" customHeight="1">
      <c r="A37" s="39" t="s">
        <v>1054</v>
      </c>
      <c r="B37" s="399">
        <f t="shared" si="2"/>
        <v>3.5</v>
      </c>
      <c r="C37" s="399">
        <f t="shared" si="1"/>
        <v>79</v>
      </c>
      <c r="D37" s="399">
        <v>1.5</v>
      </c>
      <c r="E37" s="399">
        <v>33</v>
      </c>
      <c r="F37" s="399">
        <v>1800</v>
      </c>
      <c r="G37" s="1311">
        <v>0</v>
      </c>
      <c r="H37" s="1311">
        <v>0</v>
      </c>
      <c r="I37" s="1311">
        <v>0</v>
      </c>
      <c r="J37" s="1311">
        <v>0</v>
      </c>
      <c r="K37" s="1311">
        <v>0</v>
      </c>
      <c r="L37" s="1311">
        <v>0</v>
      </c>
      <c r="M37" s="399">
        <v>1</v>
      </c>
      <c r="N37" s="399">
        <v>31</v>
      </c>
      <c r="O37" s="399">
        <v>3100</v>
      </c>
      <c r="P37" s="1311">
        <v>0</v>
      </c>
      <c r="Q37" s="1311">
        <v>0</v>
      </c>
      <c r="R37" s="1311">
        <v>0</v>
      </c>
      <c r="S37" s="399">
        <v>1</v>
      </c>
      <c r="T37" s="399">
        <v>15</v>
      </c>
      <c r="U37" s="1311">
        <f t="shared" si="19"/>
        <v>0</v>
      </c>
      <c r="V37" s="82" t="s">
        <v>1092</v>
      </c>
    </row>
    <row r="38" spans="1:22" s="165" customFormat="1" ht="19.5" customHeight="1">
      <c r="A38" s="39" t="s">
        <v>1056</v>
      </c>
      <c r="B38" s="399">
        <f t="shared" si="2"/>
        <v>0.9</v>
      </c>
      <c r="C38" s="399">
        <f t="shared" si="1"/>
        <v>17</v>
      </c>
      <c r="D38" s="399">
        <v>0.9</v>
      </c>
      <c r="E38" s="399">
        <v>17</v>
      </c>
      <c r="F38" s="399">
        <v>1800</v>
      </c>
      <c r="G38" s="1311">
        <v>0</v>
      </c>
      <c r="H38" s="1311">
        <v>0</v>
      </c>
      <c r="I38" s="1311">
        <v>0</v>
      </c>
      <c r="J38" s="1311">
        <v>0</v>
      </c>
      <c r="K38" s="1311">
        <v>0</v>
      </c>
      <c r="L38" s="1311">
        <v>0</v>
      </c>
      <c r="M38" s="1311">
        <v>0</v>
      </c>
      <c r="N38" s="1311">
        <v>0</v>
      </c>
      <c r="O38" s="1311">
        <v>0</v>
      </c>
      <c r="P38" s="1311">
        <v>0</v>
      </c>
      <c r="Q38" s="1311">
        <v>0</v>
      </c>
      <c r="R38" s="1311">
        <v>0</v>
      </c>
      <c r="S38" s="1311">
        <v>0</v>
      </c>
      <c r="T38" s="1311">
        <v>0</v>
      </c>
      <c r="U38" s="1311">
        <f t="shared" si="19"/>
        <v>0</v>
      </c>
      <c r="V38" s="82" t="s">
        <v>1093</v>
      </c>
    </row>
    <row r="39" spans="1:22" s="165" customFormat="1" ht="19.5" customHeight="1">
      <c r="A39" s="1053" t="s">
        <v>1058</v>
      </c>
      <c r="B39" s="1099">
        <f t="shared" si="2"/>
        <v>1</v>
      </c>
      <c r="C39" s="1055">
        <f t="shared" si="1"/>
        <v>14</v>
      </c>
      <c r="D39" s="1316">
        <v>0</v>
      </c>
      <c r="E39" s="1316">
        <v>0</v>
      </c>
      <c r="F39" s="1316">
        <v>0</v>
      </c>
      <c r="G39" s="1316">
        <v>0</v>
      </c>
      <c r="H39" s="1316">
        <v>0</v>
      </c>
      <c r="I39" s="1316">
        <v>0</v>
      </c>
      <c r="J39" s="1316">
        <v>0</v>
      </c>
      <c r="K39" s="1316">
        <v>0</v>
      </c>
      <c r="L39" s="1316">
        <v>0</v>
      </c>
      <c r="M39" s="1316">
        <v>0</v>
      </c>
      <c r="N39" s="1316">
        <v>0</v>
      </c>
      <c r="O39" s="1316">
        <v>0</v>
      </c>
      <c r="P39" s="1316">
        <v>0</v>
      </c>
      <c r="Q39" s="1316">
        <v>0</v>
      </c>
      <c r="R39" s="1316">
        <v>0</v>
      </c>
      <c r="S39" s="1055">
        <v>1</v>
      </c>
      <c r="T39" s="1055">
        <v>14</v>
      </c>
      <c r="U39" s="1317">
        <f t="shared" si="19"/>
        <v>0</v>
      </c>
      <c r="V39" s="1054" t="s">
        <v>1094</v>
      </c>
    </row>
    <row r="40" spans="1:22" s="168" customFormat="1" ht="12.75" customHeight="1">
      <c r="A40" s="1454" t="s">
        <v>743</v>
      </c>
      <c r="B40" s="1455"/>
      <c r="C40" s="1455"/>
      <c r="D40" s="1455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393"/>
      <c r="P40" s="1393"/>
      <c r="Q40" s="1393"/>
      <c r="R40" s="1393" t="s">
        <v>745</v>
      </c>
      <c r="S40" s="1393"/>
      <c r="T40" s="1393"/>
      <c r="U40" s="166"/>
      <c r="V40" s="167"/>
    </row>
  </sheetData>
  <mergeCells count="11">
    <mergeCell ref="A1:V1"/>
    <mergeCell ref="A3:A6"/>
    <mergeCell ref="V3:V6"/>
    <mergeCell ref="B4:C4"/>
    <mergeCell ref="D4:F4"/>
    <mergeCell ref="G4:I4"/>
    <mergeCell ref="J4:L4"/>
    <mergeCell ref="M4:O4"/>
    <mergeCell ref="P4:R4"/>
    <mergeCell ref="S4:U4"/>
    <mergeCell ref="A40:D40"/>
  </mergeCells>
  <printOptions/>
  <pageMargins left="0.41" right="0.43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31">
      <selection activeCell="A40" sqref="A40"/>
    </sheetView>
  </sheetViews>
  <sheetFormatPr defaultColWidth="9.140625" defaultRowHeight="12.75"/>
  <cols>
    <col min="1" max="1" width="13.8515625" style="0" customWidth="1"/>
    <col min="19" max="19" width="18.57421875" style="0" customWidth="1"/>
  </cols>
  <sheetData>
    <row r="1" spans="1:21" ht="23.25">
      <c r="A1" s="1501" t="s">
        <v>881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  <c r="T1" s="1501"/>
      <c r="U1" s="1501"/>
    </row>
    <row r="2" spans="1:21" ht="12.75">
      <c r="A2" s="1415" t="s">
        <v>1599</v>
      </c>
      <c r="B2" s="1416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38"/>
      <c r="U2" s="176" t="s">
        <v>1600</v>
      </c>
    </row>
    <row r="3" spans="1:21" s="46" customFormat="1" ht="21.75" customHeight="1">
      <c r="A3" s="1423" t="s">
        <v>805</v>
      </c>
      <c r="B3" s="338" t="s">
        <v>806</v>
      </c>
      <c r="C3" s="346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1473" t="s">
        <v>773</v>
      </c>
      <c r="T3" s="37"/>
      <c r="U3" s="37"/>
    </row>
    <row r="4" spans="1:21" s="46" customFormat="1" ht="21.75" customHeight="1">
      <c r="A4" s="1424"/>
      <c r="B4" s="1413"/>
      <c r="C4" s="1414"/>
      <c r="D4" s="1419" t="s">
        <v>807</v>
      </c>
      <c r="E4" s="1420"/>
      <c r="F4" s="1421"/>
      <c r="G4" s="1422" t="s">
        <v>808</v>
      </c>
      <c r="H4" s="1420"/>
      <c r="I4" s="1421"/>
      <c r="J4" s="1419" t="s">
        <v>809</v>
      </c>
      <c r="K4" s="1420"/>
      <c r="L4" s="1421"/>
      <c r="M4" s="1419" t="s">
        <v>879</v>
      </c>
      <c r="N4" s="1420"/>
      <c r="O4" s="1421"/>
      <c r="P4" s="1422" t="s">
        <v>880</v>
      </c>
      <c r="Q4" s="1420"/>
      <c r="R4" s="1420"/>
      <c r="S4" s="1462"/>
      <c r="T4" s="37"/>
      <c r="U4" s="37"/>
    </row>
    <row r="5" spans="1:21" s="46" customFormat="1" ht="21.75" customHeight="1">
      <c r="A5" s="1424"/>
      <c r="B5" s="116" t="s">
        <v>799</v>
      </c>
      <c r="C5" s="117" t="s">
        <v>800</v>
      </c>
      <c r="D5" s="116" t="s">
        <v>799</v>
      </c>
      <c r="E5" s="159" t="s">
        <v>800</v>
      </c>
      <c r="F5" s="140" t="s">
        <v>801</v>
      </c>
      <c r="G5" s="116" t="s">
        <v>799</v>
      </c>
      <c r="H5" s="159" t="s">
        <v>800</v>
      </c>
      <c r="I5" s="140" t="s">
        <v>801</v>
      </c>
      <c r="J5" s="116" t="s">
        <v>799</v>
      </c>
      <c r="K5" s="159" t="s">
        <v>800</v>
      </c>
      <c r="L5" s="140" t="s">
        <v>801</v>
      </c>
      <c r="M5" s="116" t="s">
        <v>799</v>
      </c>
      <c r="N5" s="159" t="s">
        <v>800</v>
      </c>
      <c r="O5" s="140" t="s">
        <v>801</v>
      </c>
      <c r="P5" s="116" t="s">
        <v>799</v>
      </c>
      <c r="Q5" s="159" t="s">
        <v>800</v>
      </c>
      <c r="R5" s="158" t="s">
        <v>801</v>
      </c>
      <c r="S5" s="1462"/>
      <c r="T5" s="37"/>
      <c r="U5" s="37"/>
    </row>
    <row r="6" spans="1:21" s="46" customFormat="1" ht="21.75" customHeight="1">
      <c r="A6" s="1425"/>
      <c r="B6" s="141" t="s">
        <v>802</v>
      </c>
      <c r="C6" s="43" t="s">
        <v>801</v>
      </c>
      <c r="D6" s="141" t="s">
        <v>802</v>
      </c>
      <c r="E6" s="141"/>
      <c r="F6" s="160" t="s">
        <v>803</v>
      </c>
      <c r="G6" s="141" t="s">
        <v>802</v>
      </c>
      <c r="H6" s="141"/>
      <c r="I6" s="160" t="s">
        <v>803</v>
      </c>
      <c r="J6" s="141" t="s">
        <v>802</v>
      </c>
      <c r="K6" s="141"/>
      <c r="L6" s="160" t="s">
        <v>803</v>
      </c>
      <c r="M6" s="141" t="s">
        <v>802</v>
      </c>
      <c r="N6" s="141"/>
      <c r="O6" s="160" t="s">
        <v>803</v>
      </c>
      <c r="P6" s="141" t="s">
        <v>802</v>
      </c>
      <c r="Q6" s="141"/>
      <c r="R6" s="169" t="s">
        <v>803</v>
      </c>
      <c r="S6" s="1474"/>
      <c r="T6" s="37"/>
      <c r="U6" s="37"/>
    </row>
    <row r="7" spans="1:19" s="170" customFormat="1" ht="19.5" customHeight="1">
      <c r="A7" s="352" t="s">
        <v>175</v>
      </c>
      <c r="B7" s="588">
        <v>91</v>
      </c>
      <c r="C7" s="401">
        <v>4391</v>
      </c>
      <c r="D7" s="401">
        <v>45.23</v>
      </c>
      <c r="E7" s="401">
        <v>2160</v>
      </c>
      <c r="F7" s="401">
        <f>E7/D7*100</f>
        <v>4775.591421622817</v>
      </c>
      <c r="G7" s="401">
        <v>2</v>
      </c>
      <c r="H7" s="401">
        <v>8</v>
      </c>
      <c r="I7" s="401">
        <f>H7/G7*100</f>
        <v>400</v>
      </c>
      <c r="J7" s="401">
        <v>6</v>
      </c>
      <c r="K7" s="401">
        <v>84</v>
      </c>
      <c r="L7" s="401">
        <f>K7/J7*100</f>
        <v>1400</v>
      </c>
      <c r="M7" s="386">
        <v>36</v>
      </c>
      <c r="N7" s="401">
        <v>2095</v>
      </c>
      <c r="O7" s="386">
        <f>N7/M7*100</f>
        <v>5819.444444444444</v>
      </c>
      <c r="P7" s="401">
        <v>1.8</v>
      </c>
      <c r="Q7" s="401">
        <v>44</v>
      </c>
      <c r="R7" s="401">
        <v>2200</v>
      </c>
      <c r="S7" s="467" t="s">
        <v>632</v>
      </c>
    </row>
    <row r="8" spans="1:19" s="171" customFormat="1" ht="19.5" customHeight="1">
      <c r="A8" s="351" t="s">
        <v>386</v>
      </c>
      <c r="B8" s="587">
        <v>1775.3</v>
      </c>
      <c r="C8" s="587">
        <v>94050</v>
      </c>
      <c r="D8" s="587">
        <v>183.3</v>
      </c>
      <c r="E8" s="587">
        <v>9181</v>
      </c>
      <c r="F8" s="587">
        <f>(E8/D8)*100</f>
        <v>5008.728859792689</v>
      </c>
      <c r="G8" s="587">
        <v>7</v>
      </c>
      <c r="H8" s="587">
        <v>91</v>
      </c>
      <c r="I8" s="587">
        <f>(H8/G8)*100</f>
        <v>1300</v>
      </c>
      <c r="J8" s="587">
        <v>2</v>
      </c>
      <c r="K8" s="587">
        <v>36</v>
      </c>
      <c r="L8" s="587">
        <f>(K8/J8)*100</f>
        <v>1800</v>
      </c>
      <c r="M8" s="389">
        <v>1450</v>
      </c>
      <c r="N8" s="587">
        <v>81818</v>
      </c>
      <c r="O8" s="389">
        <f>(N8/M8)*100</f>
        <v>5642.620689655173</v>
      </c>
      <c r="P8" s="587">
        <v>133</v>
      </c>
      <c r="Q8" s="587">
        <v>2924</v>
      </c>
      <c r="R8" s="587">
        <f>(Q8/P8)*100</f>
        <v>2198.496240601504</v>
      </c>
      <c r="S8" s="467" t="s">
        <v>1694</v>
      </c>
    </row>
    <row r="9" spans="1:19" s="170" customFormat="1" ht="19.5" customHeight="1">
      <c r="A9" s="164" t="s">
        <v>1450</v>
      </c>
      <c r="B9" s="588">
        <v>1695</v>
      </c>
      <c r="C9" s="401">
        <v>94557</v>
      </c>
      <c r="D9" s="401">
        <v>211</v>
      </c>
      <c r="E9" s="401">
        <v>12001</v>
      </c>
      <c r="F9" s="401">
        <v>5685</v>
      </c>
      <c r="G9" s="401">
        <v>9</v>
      </c>
      <c r="H9" s="401">
        <v>127</v>
      </c>
      <c r="I9" s="401">
        <v>1410</v>
      </c>
      <c r="J9" s="401">
        <v>19</v>
      </c>
      <c r="K9" s="401">
        <v>438</v>
      </c>
      <c r="L9" s="401">
        <v>2304</v>
      </c>
      <c r="M9" s="386">
        <v>1346</v>
      </c>
      <c r="N9" s="401">
        <v>79329</v>
      </c>
      <c r="O9" s="386">
        <v>5892</v>
      </c>
      <c r="P9" s="401">
        <v>110</v>
      </c>
      <c r="Q9" s="401">
        <v>2662</v>
      </c>
      <c r="R9" s="401">
        <v>2418</v>
      </c>
      <c r="S9" s="1024" t="s">
        <v>804</v>
      </c>
    </row>
    <row r="10" spans="1:19" s="170" customFormat="1" ht="19.5" customHeight="1">
      <c r="A10" s="164" t="s">
        <v>1443</v>
      </c>
      <c r="B10" s="401">
        <f>SUM(D10,G10,J10,M10,P10)</f>
        <v>1836</v>
      </c>
      <c r="C10" s="401">
        <f>SUM(E10,H10,K10,N10,Q10)</f>
        <v>101873</v>
      </c>
      <c r="D10" s="401">
        <v>233</v>
      </c>
      <c r="E10" s="401">
        <v>12422</v>
      </c>
      <c r="F10" s="401">
        <f>E10/D10*100</f>
        <v>5331.3304721030045</v>
      </c>
      <c r="G10" s="401">
        <v>11</v>
      </c>
      <c r="H10" s="401">
        <v>149</v>
      </c>
      <c r="I10" s="401">
        <f>H10/G10*100</f>
        <v>1354.5454545454545</v>
      </c>
      <c r="J10" s="401">
        <v>12</v>
      </c>
      <c r="K10" s="401">
        <v>204</v>
      </c>
      <c r="L10" s="401">
        <f>K10/J10*100</f>
        <v>1700</v>
      </c>
      <c r="M10" s="386">
        <v>1457</v>
      </c>
      <c r="N10" s="401">
        <v>86269</v>
      </c>
      <c r="O10" s="386">
        <f>N10/M10*100</f>
        <v>5921.002059025394</v>
      </c>
      <c r="P10" s="401">
        <v>123</v>
      </c>
      <c r="Q10" s="401">
        <v>2829</v>
      </c>
      <c r="R10" s="401">
        <f>Q10/P10*100</f>
        <v>2300</v>
      </c>
      <c r="S10" s="1024" t="s">
        <v>1443</v>
      </c>
    </row>
    <row r="11" spans="1:19" s="170" customFormat="1" ht="19.5" customHeight="1">
      <c r="A11" s="164" t="s">
        <v>1206</v>
      </c>
      <c r="B11" s="401">
        <v>2758</v>
      </c>
      <c r="C11" s="401">
        <v>159589</v>
      </c>
      <c r="D11" s="401">
        <v>589</v>
      </c>
      <c r="E11" s="401">
        <v>39842</v>
      </c>
      <c r="F11" s="401">
        <v>6764</v>
      </c>
      <c r="G11" s="401">
        <v>31</v>
      </c>
      <c r="H11" s="401">
        <v>448</v>
      </c>
      <c r="I11" s="401">
        <v>1445</v>
      </c>
      <c r="J11" s="401">
        <v>14</v>
      </c>
      <c r="K11" s="401">
        <v>313</v>
      </c>
      <c r="L11" s="401">
        <v>2236</v>
      </c>
      <c r="M11" s="386">
        <v>2124</v>
      </c>
      <c r="N11" s="401">
        <v>118986</v>
      </c>
      <c r="O11" s="386">
        <v>5602</v>
      </c>
      <c r="P11" s="948">
        <v>0</v>
      </c>
      <c r="Q11" s="948">
        <v>0</v>
      </c>
      <c r="R11" s="948">
        <v>0</v>
      </c>
      <c r="S11" s="1024" t="s">
        <v>1206</v>
      </c>
    </row>
    <row r="12" spans="1:19" s="170" customFormat="1" ht="19.5" customHeight="1">
      <c r="A12" s="164" t="s">
        <v>1676</v>
      </c>
      <c r="B12" s="401">
        <v>2880</v>
      </c>
      <c r="C12" s="401">
        <v>175464</v>
      </c>
      <c r="D12" s="401">
        <v>560</v>
      </c>
      <c r="E12" s="401">
        <v>42777</v>
      </c>
      <c r="F12" s="401">
        <v>7639</v>
      </c>
      <c r="G12" s="401">
        <v>109</v>
      </c>
      <c r="H12" s="401">
        <v>1308</v>
      </c>
      <c r="I12" s="401">
        <v>1200</v>
      </c>
      <c r="J12" s="401">
        <v>33</v>
      </c>
      <c r="K12" s="401">
        <v>743</v>
      </c>
      <c r="L12" s="401">
        <v>2252</v>
      </c>
      <c r="M12" s="386">
        <v>2178</v>
      </c>
      <c r="N12" s="401">
        <v>130636</v>
      </c>
      <c r="O12" s="386">
        <v>5998</v>
      </c>
      <c r="P12" s="948">
        <v>0</v>
      </c>
      <c r="Q12" s="948">
        <v>0</v>
      </c>
      <c r="R12" s="948">
        <v>0</v>
      </c>
      <c r="S12" s="1024" t="s">
        <v>1676</v>
      </c>
    </row>
    <row r="13" spans="1:19" s="170" customFormat="1" ht="19.5" customHeight="1">
      <c r="A13" s="1039" t="s">
        <v>1016</v>
      </c>
      <c r="B13" s="1318">
        <f>SUM(B14:B39)</f>
        <v>1825</v>
      </c>
      <c r="C13" s="1318">
        <f>SUM(C14:C39)</f>
        <v>103439</v>
      </c>
      <c r="D13" s="1318">
        <f>SUM(D14:D39)</f>
        <v>175</v>
      </c>
      <c r="E13" s="1318">
        <f aca="true" t="shared" si="0" ref="E13:Q13">SUM(E14:E39)</f>
        <v>10130</v>
      </c>
      <c r="F13" s="1318">
        <v>5788</v>
      </c>
      <c r="G13" s="1318">
        <f t="shared" si="0"/>
        <v>19</v>
      </c>
      <c r="H13" s="1318">
        <f t="shared" si="0"/>
        <v>247</v>
      </c>
      <c r="I13" s="1318">
        <v>1300</v>
      </c>
      <c r="J13" s="1318">
        <f t="shared" si="0"/>
        <v>12</v>
      </c>
      <c r="K13" s="1318">
        <f t="shared" si="0"/>
        <v>192</v>
      </c>
      <c r="L13" s="1318">
        <v>1600</v>
      </c>
      <c r="M13" s="1318">
        <f t="shared" si="0"/>
        <v>1514</v>
      </c>
      <c r="N13" s="1318">
        <f t="shared" si="0"/>
        <v>90526</v>
      </c>
      <c r="O13" s="1318">
        <v>5979</v>
      </c>
      <c r="P13" s="1318">
        <f t="shared" si="0"/>
        <v>105</v>
      </c>
      <c r="Q13" s="1318">
        <f t="shared" si="0"/>
        <v>2344</v>
      </c>
      <c r="R13" s="1318">
        <v>2253</v>
      </c>
      <c r="S13" s="1040" t="s">
        <v>1016</v>
      </c>
    </row>
    <row r="14" spans="1:19" s="170" customFormat="1" ht="19.5" customHeight="1">
      <c r="A14" s="39" t="s">
        <v>1017</v>
      </c>
      <c r="B14" s="401">
        <f aca="true" t="shared" si="1" ref="B14:C18">SUM(D14,G14,J14,M14,P14)</f>
        <v>576</v>
      </c>
      <c r="C14" s="401">
        <f t="shared" si="1"/>
        <v>34031</v>
      </c>
      <c r="D14" s="401">
        <v>28</v>
      </c>
      <c r="E14" s="401">
        <v>1659</v>
      </c>
      <c r="F14" s="948">
        <v>0</v>
      </c>
      <c r="G14" s="948">
        <v>0</v>
      </c>
      <c r="H14" s="948">
        <v>0</v>
      </c>
      <c r="I14" s="948">
        <v>0</v>
      </c>
      <c r="J14" s="401">
        <v>6</v>
      </c>
      <c r="K14" s="401">
        <v>96</v>
      </c>
      <c r="L14" s="948">
        <v>0</v>
      </c>
      <c r="M14" s="386">
        <v>538</v>
      </c>
      <c r="N14" s="401">
        <v>32226</v>
      </c>
      <c r="O14" s="948">
        <v>0</v>
      </c>
      <c r="P14" s="948">
        <v>4</v>
      </c>
      <c r="Q14" s="948">
        <v>50</v>
      </c>
      <c r="R14" s="948">
        <v>0</v>
      </c>
      <c r="S14" s="82" t="s">
        <v>1069</v>
      </c>
    </row>
    <row r="15" spans="1:19" s="170" customFormat="1" ht="19.5" customHeight="1">
      <c r="A15" s="39" t="s">
        <v>1019</v>
      </c>
      <c r="B15" s="401">
        <f t="shared" si="1"/>
        <v>855</v>
      </c>
      <c r="C15" s="401">
        <f t="shared" si="1"/>
        <v>46740</v>
      </c>
      <c r="D15" s="401">
        <v>30</v>
      </c>
      <c r="E15" s="401">
        <v>1343</v>
      </c>
      <c r="F15" s="948">
        <v>0</v>
      </c>
      <c r="G15" s="401">
        <v>3</v>
      </c>
      <c r="H15" s="401">
        <v>39</v>
      </c>
      <c r="I15" s="948">
        <v>0</v>
      </c>
      <c r="J15" s="401">
        <v>2</v>
      </c>
      <c r="K15" s="401">
        <v>32</v>
      </c>
      <c r="L15" s="948">
        <v>0</v>
      </c>
      <c r="M15" s="386">
        <v>719</v>
      </c>
      <c r="N15" s="401">
        <v>43032</v>
      </c>
      <c r="O15" s="948">
        <v>0</v>
      </c>
      <c r="P15" s="948">
        <v>101</v>
      </c>
      <c r="Q15" s="948">
        <v>2294</v>
      </c>
      <c r="R15" s="948">
        <v>0</v>
      </c>
      <c r="S15" s="82" t="s">
        <v>1070</v>
      </c>
    </row>
    <row r="16" spans="1:19" s="170" customFormat="1" ht="19.5" customHeight="1">
      <c r="A16" s="39" t="s">
        <v>1021</v>
      </c>
      <c r="B16" s="401">
        <f t="shared" si="1"/>
        <v>32</v>
      </c>
      <c r="C16" s="401">
        <f t="shared" si="1"/>
        <v>1196</v>
      </c>
      <c r="D16" s="401">
        <v>15</v>
      </c>
      <c r="E16" s="401">
        <v>836</v>
      </c>
      <c r="F16" s="948">
        <v>0</v>
      </c>
      <c r="G16" s="401">
        <v>14</v>
      </c>
      <c r="H16" s="401">
        <v>182</v>
      </c>
      <c r="I16" s="948">
        <v>0</v>
      </c>
      <c r="J16" s="948">
        <v>0</v>
      </c>
      <c r="K16" s="948">
        <v>0</v>
      </c>
      <c r="L16" s="948">
        <v>0</v>
      </c>
      <c r="M16" s="386">
        <v>3</v>
      </c>
      <c r="N16" s="401">
        <v>178</v>
      </c>
      <c r="O16" s="948">
        <v>0</v>
      </c>
      <c r="P16" s="948">
        <v>0</v>
      </c>
      <c r="Q16" s="948">
        <v>0</v>
      </c>
      <c r="R16" s="948">
        <v>0</v>
      </c>
      <c r="S16" s="82" t="s">
        <v>1071</v>
      </c>
    </row>
    <row r="17" spans="1:19" s="170" customFormat="1" ht="19.5" customHeight="1">
      <c r="A17" s="39" t="s">
        <v>1023</v>
      </c>
      <c r="B17" s="401">
        <f t="shared" si="1"/>
        <v>52</v>
      </c>
      <c r="C17" s="401">
        <f t="shared" si="1"/>
        <v>3367</v>
      </c>
      <c r="D17" s="401">
        <v>50</v>
      </c>
      <c r="E17" s="401">
        <v>3335</v>
      </c>
      <c r="F17" s="948">
        <v>0</v>
      </c>
      <c r="G17" s="948">
        <v>0</v>
      </c>
      <c r="H17" s="948">
        <v>0</v>
      </c>
      <c r="I17" s="948">
        <v>0</v>
      </c>
      <c r="J17" s="401">
        <v>2</v>
      </c>
      <c r="K17" s="401">
        <v>32</v>
      </c>
      <c r="L17" s="948">
        <v>0</v>
      </c>
      <c r="M17" s="948">
        <v>0</v>
      </c>
      <c r="N17" s="948">
        <v>0</v>
      </c>
      <c r="O17" s="948">
        <v>0</v>
      </c>
      <c r="P17" s="948">
        <v>0</v>
      </c>
      <c r="Q17" s="948">
        <v>0</v>
      </c>
      <c r="R17" s="948">
        <v>0</v>
      </c>
      <c r="S17" s="82" t="s">
        <v>1072</v>
      </c>
    </row>
    <row r="18" spans="1:19" s="170" customFormat="1" ht="19.5" customHeight="1">
      <c r="A18" s="39" t="s">
        <v>1025</v>
      </c>
      <c r="B18" s="401">
        <f t="shared" si="1"/>
        <v>246</v>
      </c>
      <c r="C18" s="401">
        <f t="shared" si="1"/>
        <v>14616</v>
      </c>
      <c r="D18" s="401">
        <v>10</v>
      </c>
      <c r="E18" s="401">
        <v>550</v>
      </c>
      <c r="F18" s="948">
        <v>0</v>
      </c>
      <c r="G18" s="948">
        <v>0</v>
      </c>
      <c r="H18" s="948">
        <v>0</v>
      </c>
      <c r="I18" s="948">
        <v>0</v>
      </c>
      <c r="J18" s="948">
        <v>0</v>
      </c>
      <c r="K18" s="948">
        <v>0</v>
      </c>
      <c r="L18" s="948">
        <v>0</v>
      </c>
      <c r="M18" s="386">
        <v>236</v>
      </c>
      <c r="N18" s="401">
        <v>14066</v>
      </c>
      <c r="O18" s="948">
        <v>0</v>
      </c>
      <c r="P18" s="948">
        <v>0</v>
      </c>
      <c r="Q18" s="948">
        <v>0</v>
      </c>
      <c r="R18" s="948">
        <v>0</v>
      </c>
      <c r="S18" s="82" t="s">
        <v>1073</v>
      </c>
    </row>
    <row r="19" spans="1:19" s="170" customFormat="1" ht="19.5" customHeight="1">
      <c r="A19" s="39" t="s">
        <v>1027</v>
      </c>
      <c r="B19" s="948">
        <v>0</v>
      </c>
      <c r="C19" s="948">
        <v>0</v>
      </c>
      <c r="D19" s="948">
        <v>0</v>
      </c>
      <c r="E19" s="948">
        <v>0</v>
      </c>
      <c r="F19" s="948">
        <v>0</v>
      </c>
      <c r="G19" s="948">
        <v>0</v>
      </c>
      <c r="H19" s="948">
        <v>0</v>
      </c>
      <c r="I19" s="948">
        <v>0</v>
      </c>
      <c r="J19" s="948">
        <v>0</v>
      </c>
      <c r="K19" s="948">
        <v>0</v>
      </c>
      <c r="L19" s="948">
        <v>0</v>
      </c>
      <c r="M19" s="948">
        <v>0</v>
      </c>
      <c r="N19" s="948">
        <v>0</v>
      </c>
      <c r="O19" s="948">
        <v>0</v>
      </c>
      <c r="P19" s="948">
        <v>0</v>
      </c>
      <c r="Q19" s="948">
        <v>0</v>
      </c>
      <c r="R19" s="948">
        <v>0</v>
      </c>
      <c r="S19" s="82" t="s">
        <v>1074</v>
      </c>
    </row>
    <row r="20" spans="1:19" s="170" customFormat="1" ht="19.5" customHeight="1">
      <c r="A20" s="39" t="s">
        <v>1029</v>
      </c>
      <c r="B20" s="948">
        <v>0</v>
      </c>
      <c r="C20" s="948">
        <v>0</v>
      </c>
      <c r="D20" s="948">
        <v>0</v>
      </c>
      <c r="E20" s="948">
        <v>0</v>
      </c>
      <c r="F20" s="948">
        <v>0</v>
      </c>
      <c r="G20" s="948">
        <v>0</v>
      </c>
      <c r="H20" s="948">
        <v>0</v>
      </c>
      <c r="I20" s="948">
        <v>0</v>
      </c>
      <c r="J20" s="948">
        <v>0</v>
      </c>
      <c r="K20" s="948">
        <v>0</v>
      </c>
      <c r="L20" s="948">
        <v>0</v>
      </c>
      <c r="M20" s="948">
        <v>0</v>
      </c>
      <c r="N20" s="948">
        <v>0</v>
      </c>
      <c r="O20" s="948">
        <v>0</v>
      </c>
      <c r="P20" s="948">
        <v>0</v>
      </c>
      <c r="Q20" s="948">
        <v>0</v>
      </c>
      <c r="R20" s="948">
        <v>0</v>
      </c>
      <c r="S20" s="82" t="s">
        <v>1075</v>
      </c>
    </row>
    <row r="21" spans="1:19" s="170" customFormat="1" ht="19.5" customHeight="1">
      <c r="A21" s="39" t="s">
        <v>1060</v>
      </c>
      <c r="B21" s="948">
        <v>0</v>
      </c>
      <c r="C21" s="948">
        <v>0</v>
      </c>
      <c r="D21" s="948">
        <v>0</v>
      </c>
      <c r="E21" s="948">
        <v>0</v>
      </c>
      <c r="F21" s="948">
        <v>0</v>
      </c>
      <c r="G21" s="948">
        <v>0</v>
      </c>
      <c r="H21" s="948">
        <v>0</v>
      </c>
      <c r="I21" s="948">
        <v>0</v>
      </c>
      <c r="J21" s="948">
        <v>0</v>
      </c>
      <c r="K21" s="948">
        <v>0</v>
      </c>
      <c r="L21" s="948">
        <v>0</v>
      </c>
      <c r="M21" s="948">
        <v>0</v>
      </c>
      <c r="N21" s="948">
        <v>0</v>
      </c>
      <c r="O21" s="948">
        <v>0</v>
      </c>
      <c r="P21" s="948">
        <v>0</v>
      </c>
      <c r="Q21" s="948">
        <v>0</v>
      </c>
      <c r="R21" s="948">
        <v>0</v>
      </c>
      <c r="S21" s="82" t="s">
        <v>1076</v>
      </c>
    </row>
    <row r="22" spans="1:19" s="170" customFormat="1" ht="19.5" customHeight="1">
      <c r="A22" s="39" t="s">
        <v>1061</v>
      </c>
      <c r="B22" s="948">
        <v>0</v>
      </c>
      <c r="C22" s="948">
        <v>0</v>
      </c>
      <c r="D22" s="948">
        <v>0</v>
      </c>
      <c r="E22" s="948">
        <v>0</v>
      </c>
      <c r="F22" s="948">
        <v>0</v>
      </c>
      <c r="G22" s="948">
        <v>0</v>
      </c>
      <c r="H22" s="948">
        <v>0</v>
      </c>
      <c r="I22" s="948">
        <v>0</v>
      </c>
      <c r="J22" s="948">
        <v>0</v>
      </c>
      <c r="K22" s="948">
        <v>0</v>
      </c>
      <c r="L22" s="948">
        <v>0</v>
      </c>
      <c r="M22" s="948">
        <v>0</v>
      </c>
      <c r="N22" s="948">
        <v>0</v>
      </c>
      <c r="O22" s="948">
        <v>0</v>
      </c>
      <c r="P22" s="948">
        <v>0</v>
      </c>
      <c r="Q22" s="948">
        <v>0</v>
      </c>
      <c r="R22" s="948">
        <v>0</v>
      </c>
      <c r="S22" s="82" t="s">
        <v>1077</v>
      </c>
    </row>
    <row r="23" spans="1:19" s="170" customFormat="1" ht="19.5" customHeight="1">
      <c r="A23" s="39" t="s">
        <v>1062</v>
      </c>
      <c r="B23" s="948">
        <v>0</v>
      </c>
      <c r="C23" s="948">
        <v>0</v>
      </c>
      <c r="D23" s="948">
        <v>0</v>
      </c>
      <c r="E23" s="948">
        <v>0</v>
      </c>
      <c r="F23" s="948">
        <v>0</v>
      </c>
      <c r="G23" s="948">
        <v>0</v>
      </c>
      <c r="H23" s="948">
        <v>0</v>
      </c>
      <c r="I23" s="948">
        <v>0</v>
      </c>
      <c r="J23" s="948">
        <v>0</v>
      </c>
      <c r="K23" s="948">
        <v>0</v>
      </c>
      <c r="L23" s="948">
        <v>0</v>
      </c>
      <c r="M23" s="948">
        <v>0</v>
      </c>
      <c r="N23" s="948">
        <v>0</v>
      </c>
      <c r="O23" s="948">
        <v>0</v>
      </c>
      <c r="P23" s="948">
        <v>0</v>
      </c>
      <c r="Q23" s="948">
        <v>0</v>
      </c>
      <c r="R23" s="948">
        <v>0</v>
      </c>
      <c r="S23" s="82" t="s">
        <v>1078</v>
      </c>
    </row>
    <row r="24" spans="1:19" s="170" customFormat="1" ht="19.5" customHeight="1">
      <c r="A24" s="39" t="s">
        <v>1063</v>
      </c>
      <c r="B24" s="948">
        <v>0</v>
      </c>
      <c r="C24" s="948">
        <v>0</v>
      </c>
      <c r="D24" s="948">
        <v>0</v>
      </c>
      <c r="E24" s="948">
        <v>0</v>
      </c>
      <c r="F24" s="948">
        <v>0</v>
      </c>
      <c r="G24" s="948">
        <v>0</v>
      </c>
      <c r="H24" s="948">
        <v>0</v>
      </c>
      <c r="I24" s="948">
        <v>0</v>
      </c>
      <c r="J24" s="948">
        <v>0</v>
      </c>
      <c r="K24" s="948">
        <v>0</v>
      </c>
      <c r="L24" s="948">
        <v>0</v>
      </c>
      <c r="M24" s="948">
        <v>0</v>
      </c>
      <c r="N24" s="948">
        <v>0</v>
      </c>
      <c r="O24" s="948">
        <v>0</v>
      </c>
      <c r="P24" s="948">
        <v>0</v>
      </c>
      <c r="Q24" s="948">
        <v>0</v>
      </c>
      <c r="R24" s="948">
        <v>0</v>
      </c>
      <c r="S24" s="82" t="s">
        <v>1079</v>
      </c>
    </row>
    <row r="25" spans="1:19" s="170" customFormat="1" ht="19.5" customHeight="1">
      <c r="A25" s="39" t="s">
        <v>1064</v>
      </c>
      <c r="B25" s="948">
        <v>0</v>
      </c>
      <c r="C25" s="948">
        <v>0</v>
      </c>
      <c r="D25" s="948">
        <v>0</v>
      </c>
      <c r="E25" s="948">
        <v>0</v>
      </c>
      <c r="F25" s="948">
        <v>0</v>
      </c>
      <c r="G25" s="948">
        <v>0</v>
      </c>
      <c r="H25" s="948">
        <v>0</v>
      </c>
      <c r="I25" s="948">
        <v>0</v>
      </c>
      <c r="J25" s="948">
        <v>0</v>
      </c>
      <c r="K25" s="948">
        <v>0</v>
      </c>
      <c r="L25" s="948">
        <v>0</v>
      </c>
      <c r="M25" s="948">
        <v>0</v>
      </c>
      <c r="N25" s="948">
        <v>0</v>
      </c>
      <c r="O25" s="948">
        <v>0</v>
      </c>
      <c r="P25" s="948">
        <v>0</v>
      </c>
      <c r="Q25" s="948">
        <v>0</v>
      </c>
      <c r="R25" s="948">
        <v>0</v>
      </c>
      <c r="S25" s="82" t="s">
        <v>1080</v>
      </c>
    </row>
    <row r="26" spans="1:19" s="170" customFormat="1" ht="19.5" customHeight="1">
      <c r="A26" s="39" t="s">
        <v>1065</v>
      </c>
      <c r="B26" s="948">
        <v>0</v>
      </c>
      <c r="C26" s="948">
        <v>0</v>
      </c>
      <c r="D26" s="948">
        <v>0</v>
      </c>
      <c r="E26" s="948">
        <v>0</v>
      </c>
      <c r="F26" s="948">
        <v>0</v>
      </c>
      <c r="G26" s="948">
        <v>0</v>
      </c>
      <c r="H26" s="948">
        <v>0</v>
      </c>
      <c r="I26" s="948">
        <v>0</v>
      </c>
      <c r="J26" s="948">
        <v>0</v>
      </c>
      <c r="K26" s="948">
        <v>0</v>
      </c>
      <c r="L26" s="948">
        <v>0</v>
      </c>
      <c r="M26" s="948">
        <v>0</v>
      </c>
      <c r="N26" s="948">
        <v>0</v>
      </c>
      <c r="O26" s="948">
        <v>0</v>
      </c>
      <c r="P26" s="948">
        <v>0</v>
      </c>
      <c r="Q26" s="948">
        <v>0</v>
      </c>
      <c r="R26" s="948">
        <v>0</v>
      </c>
      <c r="S26" s="82" t="s">
        <v>1081</v>
      </c>
    </row>
    <row r="27" spans="1:19" s="170" customFormat="1" ht="19.5" customHeight="1">
      <c r="A27" s="39" t="s">
        <v>1066</v>
      </c>
      <c r="B27" s="948">
        <v>0</v>
      </c>
      <c r="C27" s="948">
        <v>0</v>
      </c>
      <c r="D27" s="948">
        <v>0</v>
      </c>
      <c r="E27" s="948">
        <v>0</v>
      </c>
      <c r="F27" s="948">
        <v>0</v>
      </c>
      <c r="G27" s="948">
        <v>0</v>
      </c>
      <c r="H27" s="948">
        <v>0</v>
      </c>
      <c r="I27" s="948">
        <v>0</v>
      </c>
      <c r="J27" s="948">
        <v>0</v>
      </c>
      <c r="K27" s="948">
        <v>0</v>
      </c>
      <c r="L27" s="948">
        <v>0</v>
      </c>
      <c r="M27" s="948">
        <v>0</v>
      </c>
      <c r="N27" s="948">
        <v>0</v>
      </c>
      <c r="O27" s="948">
        <v>0</v>
      </c>
      <c r="P27" s="948">
        <v>0</v>
      </c>
      <c r="Q27" s="948">
        <v>0</v>
      </c>
      <c r="R27" s="948">
        <v>0</v>
      </c>
      <c r="S27" s="82" t="s">
        <v>1082</v>
      </c>
    </row>
    <row r="28" spans="1:19" s="170" customFormat="1" ht="19.5" customHeight="1">
      <c r="A28" s="39" t="s">
        <v>1067</v>
      </c>
      <c r="B28" s="948">
        <v>0</v>
      </c>
      <c r="C28" s="948">
        <v>0</v>
      </c>
      <c r="D28" s="948">
        <v>0</v>
      </c>
      <c r="E28" s="948">
        <v>0</v>
      </c>
      <c r="F28" s="948">
        <v>0</v>
      </c>
      <c r="G28" s="948">
        <v>0</v>
      </c>
      <c r="H28" s="948">
        <v>0</v>
      </c>
      <c r="I28" s="948">
        <v>0</v>
      </c>
      <c r="J28" s="948">
        <v>0</v>
      </c>
      <c r="K28" s="948">
        <v>0</v>
      </c>
      <c r="L28" s="948">
        <v>0</v>
      </c>
      <c r="M28" s="948">
        <v>0</v>
      </c>
      <c r="N28" s="948">
        <v>0</v>
      </c>
      <c r="O28" s="948">
        <v>0</v>
      </c>
      <c r="P28" s="948">
        <v>0</v>
      </c>
      <c r="Q28" s="948">
        <v>0</v>
      </c>
      <c r="R28" s="948">
        <v>0</v>
      </c>
      <c r="S28" s="82" t="s">
        <v>1083</v>
      </c>
    </row>
    <row r="29" spans="1:19" s="170" customFormat="1" ht="19.5" customHeight="1">
      <c r="A29" s="39" t="s">
        <v>1039</v>
      </c>
      <c r="B29" s="948">
        <v>0</v>
      </c>
      <c r="C29" s="948">
        <v>0</v>
      </c>
      <c r="D29" s="948">
        <v>0</v>
      </c>
      <c r="E29" s="948">
        <v>0</v>
      </c>
      <c r="F29" s="948">
        <v>0</v>
      </c>
      <c r="G29" s="948">
        <v>0</v>
      </c>
      <c r="H29" s="948">
        <v>0</v>
      </c>
      <c r="I29" s="948">
        <v>0</v>
      </c>
      <c r="J29" s="948">
        <v>0</v>
      </c>
      <c r="K29" s="948">
        <v>0</v>
      </c>
      <c r="L29" s="948">
        <v>0</v>
      </c>
      <c r="M29" s="948">
        <v>0</v>
      </c>
      <c r="N29" s="948">
        <v>0</v>
      </c>
      <c r="O29" s="948">
        <v>0</v>
      </c>
      <c r="P29" s="948">
        <v>0</v>
      </c>
      <c r="Q29" s="948">
        <v>0</v>
      </c>
      <c r="R29" s="948">
        <v>0</v>
      </c>
      <c r="S29" s="82" t="s">
        <v>1084</v>
      </c>
    </row>
    <row r="30" spans="1:19" s="170" customFormat="1" ht="19.5" customHeight="1">
      <c r="A30" s="39" t="s">
        <v>1041</v>
      </c>
      <c r="B30" s="948">
        <v>0</v>
      </c>
      <c r="C30" s="948">
        <v>0</v>
      </c>
      <c r="D30" s="948">
        <v>0</v>
      </c>
      <c r="E30" s="948">
        <v>0</v>
      </c>
      <c r="F30" s="948">
        <v>0</v>
      </c>
      <c r="G30" s="948">
        <v>0</v>
      </c>
      <c r="H30" s="948">
        <v>0</v>
      </c>
      <c r="I30" s="948">
        <v>0</v>
      </c>
      <c r="J30" s="948">
        <v>0</v>
      </c>
      <c r="K30" s="948">
        <v>0</v>
      </c>
      <c r="L30" s="948">
        <v>0</v>
      </c>
      <c r="M30" s="948">
        <v>0</v>
      </c>
      <c r="N30" s="948">
        <v>0</v>
      </c>
      <c r="O30" s="948">
        <v>0</v>
      </c>
      <c r="P30" s="948">
        <v>0</v>
      </c>
      <c r="Q30" s="948">
        <v>0</v>
      </c>
      <c r="R30" s="948">
        <v>0</v>
      </c>
      <c r="S30" s="82" t="s">
        <v>1085</v>
      </c>
    </row>
    <row r="31" spans="1:19" s="170" customFormat="1" ht="19.5" customHeight="1">
      <c r="A31" s="39" t="s">
        <v>1043</v>
      </c>
      <c r="B31" s="401">
        <f aca="true" t="shared" si="2" ref="B31:C35">SUM(D31,G31,J31,M31,P31)</f>
        <v>1</v>
      </c>
      <c r="C31" s="401">
        <f t="shared" si="2"/>
        <v>57</v>
      </c>
      <c r="D31" s="948">
        <v>0</v>
      </c>
      <c r="E31" s="948">
        <v>0</v>
      </c>
      <c r="F31" s="948">
        <v>0</v>
      </c>
      <c r="G31" s="948">
        <v>0</v>
      </c>
      <c r="H31" s="948">
        <v>0</v>
      </c>
      <c r="I31" s="948">
        <v>0</v>
      </c>
      <c r="J31" s="948">
        <v>0</v>
      </c>
      <c r="K31" s="948">
        <v>0</v>
      </c>
      <c r="L31" s="948">
        <v>0</v>
      </c>
      <c r="M31" s="386">
        <v>1</v>
      </c>
      <c r="N31" s="401">
        <v>57</v>
      </c>
      <c r="O31" s="948">
        <v>0</v>
      </c>
      <c r="P31" s="948">
        <v>0</v>
      </c>
      <c r="Q31" s="948">
        <v>0</v>
      </c>
      <c r="R31" s="948">
        <v>0</v>
      </c>
      <c r="S31" s="82" t="s">
        <v>1086</v>
      </c>
    </row>
    <row r="32" spans="1:19" s="170" customFormat="1" ht="19.5" customHeight="1">
      <c r="A32" s="39" t="s">
        <v>1045</v>
      </c>
      <c r="B32" s="401">
        <f t="shared" si="2"/>
        <v>20.7</v>
      </c>
      <c r="C32" s="401">
        <f t="shared" si="2"/>
        <v>1073.2</v>
      </c>
      <c r="D32" s="401">
        <v>11</v>
      </c>
      <c r="E32" s="401">
        <v>604</v>
      </c>
      <c r="F32" s="948">
        <v>0</v>
      </c>
      <c r="G32" s="401">
        <v>1</v>
      </c>
      <c r="H32" s="401">
        <v>13</v>
      </c>
      <c r="I32" s="948">
        <v>0</v>
      </c>
      <c r="J32" s="401">
        <v>0.7</v>
      </c>
      <c r="K32" s="401">
        <v>11.2</v>
      </c>
      <c r="L32" s="948">
        <v>0</v>
      </c>
      <c r="M32" s="386">
        <v>8</v>
      </c>
      <c r="N32" s="401">
        <v>445</v>
      </c>
      <c r="O32" s="948">
        <v>0</v>
      </c>
      <c r="P32" s="948">
        <v>0</v>
      </c>
      <c r="Q32" s="948">
        <v>0</v>
      </c>
      <c r="R32" s="948">
        <v>0</v>
      </c>
      <c r="S32" s="82" t="s">
        <v>1087</v>
      </c>
    </row>
    <row r="33" spans="1:19" s="170" customFormat="1" ht="19.5" customHeight="1">
      <c r="A33" s="39" t="s">
        <v>1047</v>
      </c>
      <c r="B33" s="401">
        <f t="shared" si="2"/>
        <v>16.8</v>
      </c>
      <c r="C33" s="401">
        <f t="shared" si="2"/>
        <v>866.8</v>
      </c>
      <c r="D33" s="401">
        <v>11</v>
      </c>
      <c r="E33" s="401">
        <v>603</v>
      </c>
      <c r="F33" s="948">
        <v>0</v>
      </c>
      <c r="G33" s="401">
        <v>1</v>
      </c>
      <c r="H33" s="401">
        <v>13</v>
      </c>
      <c r="I33" s="948">
        <v>0</v>
      </c>
      <c r="J33" s="401">
        <v>0.8</v>
      </c>
      <c r="K33" s="401">
        <v>12.8</v>
      </c>
      <c r="L33" s="948">
        <v>0</v>
      </c>
      <c r="M33" s="386">
        <v>4</v>
      </c>
      <c r="N33" s="401">
        <v>238</v>
      </c>
      <c r="O33" s="948">
        <v>0</v>
      </c>
      <c r="P33" s="948">
        <v>0</v>
      </c>
      <c r="Q33" s="948">
        <v>0</v>
      </c>
      <c r="R33" s="948">
        <v>0</v>
      </c>
      <c r="S33" s="82" t="s">
        <v>1088</v>
      </c>
    </row>
    <row r="34" spans="1:19" s="170" customFormat="1" ht="19.5" customHeight="1">
      <c r="A34" s="39" t="s">
        <v>1049</v>
      </c>
      <c r="B34" s="401">
        <f t="shared" si="2"/>
        <v>2</v>
      </c>
      <c r="C34" s="401">
        <f t="shared" si="2"/>
        <v>109</v>
      </c>
      <c r="D34" s="948">
        <v>0</v>
      </c>
      <c r="E34" s="948">
        <v>0</v>
      </c>
      <c r="F34" s="948">
        <v>0</v>
      </c>
      <c r="G34" s="948">
        <v>0</v>
      </c>
      <c r="H34" s="948">
        <v>0</v>
      </c>
      <c r="I34" s="948">
        <v>0</v>
      </c>
      <c r="J34" s="948">
        <v>0</v>
      </c>
      <c r="K34" s="948">
        <v>0</v>
      </c>
      <c r="L34" s="948">
        <v>0</v>
      </c>
      <c r="M34" s="386">
        <v>2</v>
      </c>
      <c r="N34" s="401">
        <v>109</v>
      </c>
      <c r="O34" s="948">
        <v>0</v>
      </c>
      <c r="P34" s="948">
        <v>0</v>
      </c>
      <c r="Q34" s="948">
        <v>0</v>
      </c>
      <c r="R34" s="948">
        <v>0</v>
      </c>
      <c r="S34" s="82" t="s">
        <v>1089</v>
      </c>
    </row>
    <row r="35" spans="1:19" s="170" customFormat="1" ht="19.5" customHeight="1">
      <c r="A35" s="39" t="s">
        <v>1068</v>
      </c>
      <c r="B35" s="401">
        <f t="shared" si="2"/>
        <v>11</v>
      </c>
      <c r="C35" s="401">
        <f t="shared" si="2"/>
        <v>659</v>
      </c>
      <c r="D35" s="401">
        <v>10</v>
      </c>
      <c r="E35" s="401">
        <v>600</v>
      </c>
      <c r="F35" s="948">
        <v>0</v>
      </c>
      <c r="G35" s="948">
        <v>0</v>
      </c>
      <c r="H35" s="948">
        <v>0</v>
      </c>
      <c r="I35" s="948">
        <v>0</v>
      </c>
      <c r="J35" s="948">
        <v>0</v>
      </c>
      <c r="K35" s="948">
        <v>0</v>
      </c>
      <c r="L35" s="948">
        <v>0</v>
      </c>
      <c r="M35" s="386">
        <v>1</v>
      </c>
      <c r="N35" s="401">
        <v>59</v>
      </c>
      <c r="O35" s="948">
        <v>0</v>
      </c>
      <c r="P35" s="948">
        <v>0</v>
      </c>
      <c r="Q35" s="948">
        <v>0</v>
      </c>
      <c r="R35" s="948">
        <v>0</v>
      </c>
      <c r="S35" s="82" t="s">
        <v>1090</v>
      </c>
    </row>
    <row r="36" spans="1:19" s="170" customFormat="1" ht="19.5" customHeight="1">
      <c r="A36" s="39" t="s">
        <v>1052</v>
      </c>
      <c r="B36" s="948">
        <v>0</v>
      </c>
      <c r="C36" s="948">
        <v>0</v>
      </c>
      <c r="D36" s="948">
        <v>0</v>
      </c>
      <c r="E36" s="948">
        <v>0</v>
      </c>
      <c r="F36" s="948">
        <v>0</v>
      </c>
      <c r="G36" s="948">
        <v>0</v>
      </c>
      <c r="H36" s="948">
        <v>0</v>
      </c>
      <c r="I36" s="948">
        <v>0</v>
      </c>
      <c r="J36" s="948">
        <v>0</v>
      </c>
      <c r="K36" s="948">
        <v>0</v>
      </c>
      <c r="L36" s="948">
        <v>0</v>
      </c>
      <c r="M36" s="948">
        <v>0</v>
      </c>
      <c r="N36" s="948">
        <v>0</v>
      </c>
      <c r="O36" s="948">
        <v>0</v>
      </c>
      <c r="P36" s="948">
        <v>0</v>
      </c>
      <c r="Q36" s="948">
        <v>0</v>
      </c>
      <c r="R36" s="948">
        <v>0</v>
      </c>
      <c r="S36" s="82" t="s">
        <v>1091</v>
      </c>
    </row>
    <row r="37" spans="1:19" s="170" customFormat="1" ht="19.5" customHeight="1">
      <c r="A37" s="39" t="s">
        <v>1054</v>
      </c>
      <c r="B37" s="401">
        <f>SUM(D37,G37,J37,M37,P37)</f>
        <v>12.5</v>
      </c>
      <c r="C37" s="401">
        <f>SUM(E37,H37,K37,N37,Q37)</f>
        <v>724</v>
      </c>
      <c r="D37" s="401">
        <v>10</v>
      </c>
      <c r="E37" s="401">
        <v>600</v>
      </c>
      <c r="F37" s="948">
        <v>0</v>
      </c>
      <c r="G37" s="948">
        <v>0</v>
      </c>
      <c r="H37" s="948">
        <v>0</v>
      </c>
      <c r="I37" s="948">
        <v>0</v>
      </c>
      <c r="J37" s="401">
        <v>0.5</v>
      </c>
      <c r="K37" s="401">
        <v>8</v>
      </c>
      <c r="L37" s="948">
        <v>0</v>
      </c>
      <c r="M37" s="386">
        <v>2</v>
      </c>
      <c r="N37" s="401">
        <v>116</v>
      </c>
      <c r="O37" s="948">
        <v>0</v>
      </c>
      <c r="P37" s="948">
        <v>0</v>
      </c>
      <c r="Q37" s="948">
        <v>0</v>
      </c>
      <c r="R37" s="948">
        <v>0</v>
      </c>
      <c r="S37" s="82" t="s">
        <v>1092</v>
      </c>
    </row>
    <row r="38" spans="1:19" s="170" customFormat="1" ht="19.5" customHeight="1">
      <c r="A38" s="39" t="s">
        <v>1056</v>
      </c>
      <c r="B38" s="948">
        <v>0</v>
      </c>
      <c r="C38" s="948">
        <v>0</v>
      </c>
      <c r="D38" s="948">
        <v>0</v>
      </c>
      <c r="E38" s="948">
        <v>0</v>
      </c>
      <c r="F38" s="948">
        <v>0</v>
      </c>
      <c r="G38" s="948">
        <v>0</v>
      </c>
      <c r="H38" s="948">
        <v>0</v>
      </c>
      <c r="I38" s="948">
        <v>0</v>
      </c>
      <c r="J38" s="948">
        <v>0</v>
      </c>
      <c r="K38" s="948">
        <v>0</v>
      </c>
      <c r="L38" s="948">
        <v>0</v>
      </c>
      <c r="M38" s="948">
        <v>0</v>
      </c>
      <c r="N38" s="948">
        <v>0</v>
      </c>
      <c r="O38" s="948">
        <v>0</v>
      </c>
      <c r="P38" s="948">
        <v>0</v>
      </c>
      <c r="Q38" s="948">
        <v>0</v>
      </c>
      <c r="R38" s="948">
        <v>0</v>
      </c>
      <c r="S38" s="82" t="s">
        <v>1093</v>
      </c>
    </row>
    <row r="39" spans="1:19" s="170" customFormat="1" ht="19.5" customHeight="1">
      <c r="A39" s="1053" t="s">
        <v>1058</v>
      </c>
      <c r="B39" s="1319">
        <v>0</v>
      </c>
      <c r="C39" s="1058">
        <v>0</v>
      </c>
      <c r="D39" s="1058">
        <v>0</v>
      </c>
      <c r="E39" s="1058">
        <v>0</v>
      </c>
      <c r="F39" s="1058">
        <v>0</v>
      </c>
      <c r="G39" s="1058">
        <v>0</v>
      </c>
      <c r="H39" s="1058">
        <v>0</v>
      </c>
      <c r="I39" s="1058">
        <v>0</v>
      </c>
      <c r="J39" s="1058">
        <v>0</v>
      </c>
      <c r="K39" s="1058">
        <v>0</v>
      </c>
      <c r="L39" s="1058">
        <v>0</v>
      </c>
      <c r="M39" s="1058">
        <v>0</v>
      </c>
      <c r="N39" s="1058">
        <v>0</v>
      </c>
      <c r="O39" s="1058">
        <v>0</v>
      </c>
      <c r="P39" s="1058">
        <v>0</v>
      </c>
      <c r="Q39" s="1058">
        <v>0</v>
      </c>
      <c r="R39" s="1058">
        <v>0</v>
      </c>
      <c r="S39" s="1054" t="s">
        <v>1094</v>
      </c>
    </row>
    <row r="40" spans="1:21" s="115" customFormat="1" ht="12.75">
      <c r="A40" s="200" t="s">
        <v>746</v>
      </c>
      <c r="B40" s="1056"/>
      <c r="C40" s="1056"/>
      <c r="D40" s="863"/>
      <c r="F40" s="863"/>
      <c r="G40" s="863"/>
      <c r="H40" s="863"/>
      <c r="I40" s="863"/>
      <c r="J40" s="863"/>
      <c r="K40" s="863"/>
      <c r="L40" s="863"/>
      <c r="M40" s="863"/>
      <c r="N40" s="864"/>
      <c r="O40" s="1394" t="s">
        <v>745</v>
      </c>
      <c r="P40" s="864"/>
      <c r="Q40" s="864"/>
      <c r="R40" s="864"/>
      <c r="S40" s="864"/>
      <c r="T40" s="26"/>
      <c r="U40" s="26"/>
    </row>
    <row r="41" spans="1:21" s="115" customFormat="1" ht="12.75">
      <c r="A41" s="200" t="s">
        <v>1288</v>
      </c>
      <c r="B41" s="864"/>
      <c r="C41" s="864"/>
      <c r="D41" s="863"/>
      <c r="F41" s="863"/>
      <c r="G41" s="863"/>
      <c r="H41" s="863"/>
      <c r="I41" s="863"/>
      <c r="J41" s="863"/>
      <c r="K41" s="863"/>
      <c r="L41" s="863"/>
      <c r="M41" s="863"/>
      <c r="N41" s="865"/>
      <c r="O41" s="864"/>
      <c r="P41" s="864"/>
      <c r="Q41" s="864"/>
      <c r="R41" s="864"/>
      <c r="S41" s="864"/>
      <c r="T41" s="26"/>
      <c r="U41" s="26"/>
    </row>
  </sheetData>
  <mergeCells count="10">
    <mergeCell ref="A3:A6"/>
    <mergeCell ref="A1:U1"/>
    <mergeCell ref="A2:B2"/>
    <mergeCell ref="J4:L4"/>
    <mergeCell ref="M4:O4"/>
    <mergeCell ref="P4:R4"/>
    <mergeCell ref="S3:S6"/>
    <mergeCell ref="B4:C4"/>
    <mergeCell ref="D4:F4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U57"/>
  <sheetViews>
    <sheetView zoomScale="75" zoomScaleNormal="75" zoomScaleSheetLayoutView="75" workbookViewId="0" topLeftCell="A16">
      <selection activeCell="A40" sqref="A40"/>
    </sheetView>
  </sheetViews>
  <sheetFormatPr defaultColWidth="9.140625" defaultRowHeight="12.75"/>
  <cols>
    <col min="1" max="1" width="14.57421875" style="26" customWidth="1"/>
    <col min="2" max="2" width="7.7109375" style="26" customWidth="1"/>
    <col min="3" max="3" width="11.140625" style="26" customWidth="1"/>
    <col min="4" max="4" width="8.57421875" style="26" customWidth="1"/>
    <col min="5" max="5" width="8.8515625" style="26" customWidth="1"/>
    <col min="6" max="6" width="8.7109375" style="26" customWidth="1"/>
    <col min="7" max="7" width="7.421875" style="26" customWidth="1"/>
    <col min="8" max="8" width="8.57421875" style="26" customWidth="1"/>
    <col min="9" max="9" width="8.7109375" style="26" customWidth="1"/>
    <col min="10" max="10" width="7.57421875" style="26" customWidth="1"/>
    <col min="11" max="12" width="8.7109375" style="26" customWidth="1"/>
    <col min="13" max="13" width="7.7109375" style="26" customWidth="1"/>
    <col min="14" max="15" width="8.7109375" style="26" customWidth="1"/>
    <col min="16" max="16" width="7.140625" style="26" customWidth="1"/>
    <col min="17" max="17" width="8.00390625" style="26" customWidth="1"/>
    <col min="18" max="18" width="8.7109375" style="26" customWidth="1"/>
    <col min="19" max="19" width="7.421875" style="26" customWidth="1"/>
    <col min="20" max="20" width="8.57421875" style="26" customWidth="1"/>
    <col min="21" max="21" width="8.7109375" style="26" customWidth="1"/>
    <col min="22" max="22" width="19.421875" style="26" customWidth="1"/>
    <col min="23" max="16384" width="10.00390625" style="26" customWidth="1"/>
  </cols>
  <sheetData>
    <row r="1" spans="1:22" s="173" customFormat="1" ht="32.25" customHeight="1">
      <c r="A1" s="1501" t="s">
        <v>881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  <c r="T1" s="1501"/>
      <c r="U1" s="1501"/>
      <c r="V1" s="1501"/>
    </row>
    <row r="2" spans="1:22" s="138" customFormat="1" ht="18" customHeight="1">
      <c r="A2" s="1415" t="s">
        <v>1599</v>
      </c>
      <c r="B2" s="1416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4"/>
      <c r="V2" s="176" t="s">
        <v>1600</v>
      </c>
    </row>
    <row r="3" spans="1:22" s="37" customFormat="1" ht="22.5" customHeight="1">
      <c r="A3" s="1423" t="s">
        <v>1451</v>
      </c>
      <c r="B3" s="338" t="s">
        <v>888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9"/>
      <c r="Q3" s="349"/>
      <c r="R3" s="349"/>
      <c r="S3" s="346"/>
      <c r="T3" s="346"/>
      <c r="U3" s="346"/>
      <c r="V3" s="1410" t="s">
        <v>1452</v>
      </c>
    </row>
    <row r="4" spans="1:22" s="37" customFormat="1" ht="22.5" customHeight="1">
      <c r="A4" s="1424"/>
      <c r="B4" s="1413"/>
      <c r="C4" s="1414"/>
      <c r="D4" s="1419" t="s">
        <v>889</v>
      </c>
      <c r="E4" s="1420"/>
      <c r="F4" s="1421"/>
      <c r="G4" s="1419" t="s">
        <v>890</v>
      </c>
      <c r="H4" s="1420"/>
      <c r="I4" s="1421"/>
      <c r="J4" s="1419" t="s">
        <v>891</v>
      </c>
      <c r="K4" s="1420"/>
      <c r="L4" s="1421"/>
      <c r="M4" s="1422" t="s">
        <v>892</v>
      </c>
      <c r="N4" s="1420"/>
      <c r="O4" s="1421"/>
      <c r="P4" s="1422" t="s">
        <v>893</v>
      </c>
      <c r="Q4" s="1420"/>
      <c r="R4" s="1421"/>
      <c r="S4" s="1422" t="s">
        <v>894</v>
      </c>
      <c r="T4" s="1420"/>
      <c r="U4" s="1420"/>
      <c r="V4" s="1411"/>
    </row>
    <row r="5" spans="1:22" s="37" customFormat="1" ht="22.5" customHeight="1">
      <c r="A5" s="1424"/>
      <c r="B5" s="116" t="s">
        <v>886</v>
      </c>
      <c r="C5" s="159" t="s">
        <v>765</v>
      </c>
      <c r="D5" s="116" t="s">
        <v>886</v>
      </c>
      <c r="E5" s="159" t="s">
        <v>765</v>
      </c>
      <c r="F5" s="140" t="s">
        <v>766</v>
      </c>
      <c r="G5" s="116" t="s">
        <v>886</v>
      </c>
      <c r="H5" s="159" t="s">
        <v>765</v>
      </c>
      <c r="I5" s="140" t="s">
        <v>766</v>
      </c>
      <c r="J5" s="116" t="s">
        <v>886</v>
      </c>
      <c r="K5" s="159" t="s">
        <v>765</v>
      </c>
      <c r="L5" s="140" t="s">
        <v>766</v>
      </c>
      <c r="M5" s="116" t="s">
        <v>886</v>
      </c>
      <c r="N5" s="159" t="s">
        <v>765</v>
      </c>
      <c r="O5" s="140" t="s">
        <v>766</v>
      </c>
      <c r="P5" s="116" t="s">
        <v>886</v>
      </c>
      <c r="Q5" s="159" t="s">
        <v>765</v>
      </c>
      <c r="R5" s="140" t="s">
        <v>766</v>
      </c>
      <c r="S5" s="116" t="s">
        <v>886</v>
      </c>
      <c r="T5" s="159" t="s">
        <v>765</v>
      </c>
      <c r="U5" s="158" t="s">
        <v>766</v>
      </c>
      <c r="V5" s="1411"/>
    </row>
    <row r="6" spans="1:23" s="37" customFormat="1" ht="22.5" customHeight="1">
      <c r="A6" s="1425"/>
      <c r="B6" s="141" t="s">
        <v>767</v>
      </c>
      <c r="C6" s="141"/>
      <c r="D6" s="141" t="s">
        <v>767</v>
      </c>
      <c r="E6" s="141"/>
      <c r="F6" s="160" t="s">
        <v>768</v>
      </c>
      <c r="G6" s="141" t="s">
        <v>767</v>
      </c>
      <c r="H6" s="141"/>
      <c r="I6" s="160" t="s">
        <v>768</v>
      </c>
      <c r="J6" s="141" t="s">
        <v>767</v>
      </c>
      <c r="K6" s="141"/>
      <c r="L6" s="160" t="s">
        <v>768</v>
      </c>
      <c r="M6" s="141" t="s">
        <v>767</v>
      </c>
      <c r="N6" s="141"/>
      <c r="O6" s="160" t="s">
        <v>768</v>
      </c>
      <c r="P6" s="141" t="s">
        <v>767</v>
      </c>
      <c r="Q6" s="141"/>
      <c r="R6" s="160" t="s">
        <v>768</v>
      </c>
      <c r="S6" s="141" t="s">
        <v>767</v>
      </c>
      <c r="T6" s="141"/>
      <c r="U6" s="169" t="s">
        <v>768</v>
      </c>
      <c r="V6" s="1412"/>
      <c r="W6" s="46"/>
    </row>
    <row r="7" spans="1:23" s="97" customFormat="1" ht="19.5" customHeight="1">
      <c r="A7" s="352" t="s">
        <v>175</v>
      </c>
      <c r="B7" s="949">
        <v>90</v>
      </c>
      <c r="C7" s="950">
        <v>2306</v>
      </c>
      <c r="D7" s="950">
        <v>6</v>
      </c>
      <c r="E7" s="950">
        <v>44</v>
      </c>
      <c r="F7" s="951">
        <f>E7/D7*100</f>
        <v>733.3333333333333</v>
      </c>
      <c r="G7" s="950">
        <v>54</v>
      </c>
      <c r="H7" s="950">
        <v>1591</v>
      </c>
      <c r="I7" s="951">
        <f>H7/G7*100</f>
        <v>2946.296296296296</v>
      </c>
      <c r="J7" s="950">
        <v>6</v>
      </c>
      <c r="K7" s="950">
        <v>275</v>
      </c>
      <c r="L7" s="951">
        <f>K7/J7*100</f>
        <v>4583.333333333334</v>
      </c>
      <c r="M7" s="950">
        <v>24</v>
      </c>
      <c r="N7" s="950">
        <v>396</v>
      </c>
      <c r="O7" s="951">
        <f>N7/M7*100</f>
        <v>1650</v>
      </c>
      <c r="P7" s="716">
        <v>0</v>
      </c>
      <c r="Q7" s="716">
        <v>0</v>
      </c>
      <c r="R7" s="716">
        <v>0</v>
      </c>
      <c r="S7" s="716">
        <v>0</v>
      </c>
      <c r="T7" s="716">
        <v>0</v>
      </c>
      <c r="U7" s="716">
        <v>0</v>
      </c>
      <c r="V7" s="1396" t="s">
        <v>1695</v>
      </c>
      <c r="W7" s="1397"/>
    </row>
    <row r="8" spans="1:23" s="97" customFormat="1" ht="19.5" customHeight="1">
      <c r="A8" s="351" t="s">
        <v>386</v>
      </c>
      <c r="B8" s="952">
        <v>3009</v>
      </c>
      <c r="C8" s="953">
        <v>85302.8</v>
      </c>
      <c r="D8" s="954">
        <v>23.2</v>
      </c>
      <c r="E8" s="954">
        <v>27</v>
      </c>
      <c r="F8" s="955">
        <f>(E8/D8)*100</f>
        <v>116.37931034482759</v>
      </c>
      <c r="G8" s="954">
        <v>470.8</v>
      </c>
      <c r="H8" s="956">
        <v>10490</v>
      </c>
      <c r="I8" s="955">
        <f>(H8/G8)*100</f>
        <v>2228.122344944775</v>
      </c>
      <c r="J8" s="954">
        <v>786</v>
      </c>
      <c r="K8" s="955">
        <v>45630</v>
      </c>
      <c r="L8" s="955">
        <f>(K8/J8)*100</f>
        <v>5805.343511450382</v>
      </c>
      <c r="M8" s="955">
        <v>1701</v>
      </c>
      <c r="N8" s="955">
        <v>28632</v>
      </c>
      <c r="O8" s="955">
        <f>(N8/M8)*100</f>
        <v>1683.2451499118165</v>
      </c>
      <c r="P8" s="957">
        <v>4</v>
      </c>
      <c r="Q8" s="957">
        <v>20</v>
      </c>
      <c r="R8" s="955">
        <f>(Q8/P8)*100</f>
        <v>500</v>
      </c>
      <c r="S8" s="955">
        <v>24</v>
      </c>
      <c r="T8" s="955">
        <v>504</v>
      </c>
      <c r="U8" s="955">
        <f>(T8/S8)*100</f>
        <v>2100</v>
      </c>
      <c r="V8" s="1396" t="s">
        <v>1696</v>
      </c>
      <c r="W8" s="1397"/>
    </row>
    <row r="9" spans="1:22" s="97" customFormat="1" ht="19.5" customHeight="1">
      <c r="A9" s="164" t="s">
        <v>1456</v>
      </c>
      <c r="B9" s="949">
        <v>3315</v>
      </c>
      <c r="C9" s="950">
        <v>87773</v>
      </c>
      <c r="D9" s="950">
        <v>45</v>
      </c>
      <c r="E9" s="950">
        <v>109</v>
      </c>
      <c r="F9" s="951">
        <v>240</v>
      </c>
      <c r="G9" s="950">
        <v>86</v>
      </c>
      <c r="H9" s="950">
        <v>2606</v>
      </c>
      <c r="I9" s="951">
        <f>H9/G9*100</f>
        <v>3030.232558139535</v>
      </c>
      <c r="J9" s="950">
        <v>766</v>
      </c>
      <c r="K9" s="950">
        <v>44243</v>
      </c>
      <c r="L9" s="951">
        <v>5775</v>
      </c>
      <c r="M9" s="950">
        <v>1863</v>
      </c>
      <c r="N9" s="950">
        <v>29157</v>
      </c>
      <c r="O9" s="951">
        <v>1563</v>
      </c>
      <c r="P9" s="716">
        <v>6</v>
      </c>
      <c r="Q9" s="716">
        <v>50</v>
      </c>
      <c r="R9" s="716">
        <v>831</v>
      </c>
      <c r="S9" s="950">
        <v>549</v>
      </c>
      <c r="T9" s="950">
        <v>11608</v>
      </c>
      <c r="U9" s="950">
        <v>2112</v>
      </c>
      <c r="V9" s="181" t="s">
        <v>1697</v>
      </c>
    </row>
    <row r="10" spans="1:22" s="97" customFormat="1" ht="19.5" customHeight="1">
      <c r="A10" s="638" t="s">
        <v>1443</v>
      </c>
      <c r="B10" s="958">
        <f>SUM(D10,G10,J10,M10,P10,S10)</f>
        <v>3465</v>
      </c>
      <c r="C10" s="959">
        <f>SUM(E10,H10,K10,N10,Q10,T10)</f>
        <v>92771</v>
      </c>
      <c r="D10" s="959">
        <v>42</v>
      </c>
      <c r="E10" s="959">
        <v>160</v>
      </c>
      <c r="F10" s="960">
        <f>E10/D10*100</f>
        <v>380.9523809523809</v>
      </c>
      <c r="G10" s="959">
        <v>80</v>
      </c>
      <c r="H10" s="959">
        <v>2320</v>
      </c>
      <c r="I10" s="960">
        <f>H10/G10*100</f>
        <v>2900</v>
      </c>
      <c r="J10" s="959">
        <v>822</v>
      </c>
      <c r="K10" s="959">
        <v>47242</v>
      </c>
      <c r="L10" s="960">
        <f>K10/J10*100</f>
        <v>5747.20194647202</v>
      </c>
      <c r="M10" s="959">
        <v>1891</v>
      </c>
      <c r="N10" s="959">
        <v>29955</v>
      </c>
      <c r="O10" s="960">
        <f>N10/M10*100</f>
        <v>1584.0824960338446</v>
      </c>
      <c r="P10" s="961">
        <v>5</v>
      </c>
      <c r="Q10" s="961">
        <v>36</v>
      </c>
      <c r="R10" s="961">
        <f>Q10/P10*100</f>
        <v>720</v>
      </c>
      <c r="S10" s="959">
        <v>625</v>
      </c>
      <c r="T10" s="959">
        <v>13058</v>
      </c>
      <c r="U10" s="962">
        <f>T10/S10*100</f>
        <v>2089.28</v>
      </c>
      <c r="V10" s="639" t="s">
        <v>1443</v>
      </c>
    </row>
    <row r="11" spans="1:22" s="97" customFormat="1" ht="19.5" customHeight="1">
      <c r="A11" s="638" t="s">
        <v>1206</v>
      </c>
      <c r="B11" s="959">
        <v>5581</v>
      </c>
      <c r="C11" s="959">
        <v>155725</v>
      </c>
      <c r="D11" s="959">
        <v>39</v>
      </c>
      <c r="E11" s="959">
        <v>265</v>
      </c>
      <c r="F11" s="960">
        <v>679</v>
      </c>
      <c r="G11" s="959">
        <v>781</v>
      </c>
      <c r="H11" s="959">
        <v>17496</v>
      </c>
      <c r="I11" s="960">
        <v>2240</v>
      </c>
      <c r="J11" s="959">
        <v>1319</v>
      </c>
      <c r="K11" s="959">
        <v>82625</v>
      </c>
      <c r="L11" s="960">
        <v>6264</v>
      </c>
      <c r="M11" s="959">
        <v>3442</v>
      </c>
      <c r="N11" s="959">
        <v>55339</v>
      </c>
      <c r="O11" s="960">
        <v>1608</v>
      </c>
      <c r="P11" s="961">
        <v>0</v>
      </c>
      <c r="Q11" s="961">
        <v>0</v>
      </c>
      <c r="R11" s="961">
        <v>0</v>
      </c>
      <c r="S11" s="961">
        <v>0</v>
      </c>
      <c r="T11" s="961">
        <v>0</v>
      </c>
      <c r="U11" s="961">
        <v>0</v>
      </c>
      <c r="V11" s="639" t="s">
        <v>1206</v>
      </c>
    </row>
    <row r="12" spans="1:22" s="97" customFormat="1" ht="19.5" customHeight="1">
      <c r="A12" s="638" t="s">
        <v>1676</v>
      </c>
      <c r="B12" s="959">
        <v>5601</v>
      </c>
      <c r="C12" s="959">
        <v>136911</v>
      </c>
      <c r="D12" s="959">
        <v>18</v>
      </c>
      <c r="E12" s="959">
        <v>61</v>
      </c>
      <c r="F12" s="960">
        <v>339</v>
      </c>
      <c r="G12" s="959">
        <v>1066</v>
      </c>
      <c r="H12" s="959">
        <v>25291</v>
      </c>
      <c r="I12" s="960">
        <v>2373</v>
      </c>
      <c r="J12" s="959">
        <v>792</v>
      </c>
      <c r="K12" s="959">
        <v>48794</v>
      </c>
      <c r="L12" s="960">
        <v>6161</v>
      </c>
      <c r="M12" s="959">
        <v>3725</v>
      </c>
      <c r="N12" s="959">
        <v>62764</v>
      </c>
      <c r="O12" s="960">
        <v>1685</v>
      </c>
      <c r="P12" s="961">
        <v>0</v>
      </c>
      <c r="Q12" s="961">
        <v>0</v>
      </c>
      <c r="R12" s="961">
        <v>0</v>
      </c>
      <c r="S12" s="961">
        <v>0</v>
      </c>
      <c r="T12" s="961">
        <v>0</v>
      </c>
      <c r="U12" s="961">
        <v>0</v>
      </c>
      <c r="V12" s="639" t="s">
        <v>1676</v>
      </c>
    </row>
    <row r="13" spans="1:22" s="97" customFormat="1" ht="19.5" customHeight="1">
      <c r="A13" s="1039" t="s">
        <v>1016</v>
      </c>
      <c r="B13" s="1320">
        <f>SUM(B14:B39)</f>
        <v>3404.2</v>
      </c>
      <c r="C13" s="1320">
        <f aca="true" t="shared" si="0" ref="C13:U13">SUM(C14:C39)</f>
        <v>92078</v>
      </c>
      <c r="D13" s="1320">
        <f t="shared" si="0"/>
        <v>32.2</v>
      </c>
      <c r="E13" s="1320">
        <f t="shared" si="0"/>
        <v>144</v>
      </c>
      <c r="F13" s="1320">
        <v>450</v>
      </c>
      <c r="G13" s="1320">
        <f t="shared" si="0"/>
        <v>724</v>
      </c>
      <c r="H13" s="1320">
        <f t="shared" si="0"/>
        <v>16459</v>
      </c>
      <c r="I13" s="1320">
        <v>2273</v>
      </c>
      <c r="J13" s="1320">
        <f t="shared" si="0"/>
        <v>877</v>
      </c>
      <c r="K13" s="1320">
        <f t="shared" si="0"/>
        <v>47881</v>
      </c>
      <c r="L13" s="1320">
        <v>5459</v>
      </c>
      <c r="M13" s="1320">
        <f t="shared" si="0"/>
        <v>1762</v>
      </c>
      <c r="N13" s="1320">
        <f t="shared" si="0"/>
        <v>27522</v>
      </c>
      <c r="O13" s="1320">
        <v>1562</v>
      </c>
      <c r="P13" s="1320">
        <f t="shared" si="0"/>
        <v>9</v>
      </c>
      <c r="Q13" s="1320">
        <f t="shared" si="0"/>
        <v>72</v>
      </c>
      <c r="R13" s="1320">
        <v>800</v>
      </c>
      <c r="S13" s="1321">
        <f t="shared" si="0"/>
        <v>0</v>
      </c>
      <c r="T13" s="1321">
        <f t="shared" si="0"/>
        <v>0</v>
      </c>
      <c r="U13" s="1321">
        <f t="shared" si="0"/>
        <v>0</v>
      </c>
      <c r="V13" s="1040" t="s">
        <v>1016</v>
      </c>
    </row>
    <row r="14" spans="1:22" s="97" customFormat="1" ht="19.5" customHeight="1">
      <c r="A14" s="39" t="s">
        <v>1017</v>
      </c>
      <c r="B14" s="959">
        <f>SUM(D14,G14,J14,M14,P14,S14)</f>
        <v>549</v>
      </c>
      <c r="C14" s="959">
        <f>SUM(E14,H14,K14,N14,Q14,T14)</f>
        <v>17038</v>
      </c>
      <c r="D14" s="959">
        <v>8</v>
      </c>
      <c r="E14" s="959">
        <v>36</v>
      </c>
      <c r="F14" s="961">
        <v>0</v>
      </c>
      <c r="G14" s="959">
        <v>174</v>
      </c>
      <c r="H14" s="959">
        <v>3833</v>
      </c>
      <c r="I14" s="961">
        <v>0</v>
      </c>
      <c r="J14" s="959">
        <v>188</v>
      </c>
      <c r="K14" s="959">
        <v>10381</v>
      </c>
      <c r="L14" s="961">
        <v>0</v>
      </c>
      <c r="M14" s="959">
        <v>179</v>
      </c>
      <c r="N14" s="959">
        <v>2788</v>
      </c>
      <c r="O14" s="961">
        <v>0</v>
      </c>
      <c r="P14" s="961">
        <v>0</v>
      </c>
      <c r="Q14" s="961">
        <v>0</v>
      </c>
      <c r="R14" s="961">
        <v>0</v>
      </c>
      <c r="S14" s="961">
        <v>0</v>
      </c>
      <c r="T14" s="961">
        <v>0</v>
      </c>
      <c r="U14" s="961">
        <v>0</v>
      </c>
      <c r="V14" s="82" t="s">
        <v>1069</v>
      </c>
    </row>
    <row r="15" spans="1:22" s="97" customFormat="1" ht="19.5" customHeight="1">
      <c r="A15" s="39" t="s">
        <v>1019</v>
      </c>
      <c r="B15" s="959">
        <f aca="true" t="shared" si="1" ref="B15:C39">SUM(D15,G15,J15,M15,P15,S15)</f>
        <v>390.3</v>
      </c>
      <c r="C15" s="959">
        <f t="shared" si="1"/>
        <v>11836</v>
      </c>
      <c r="D15" s="959">
        <v>3.3</v>
      </c>
      <c r="E15" s="959">
        <v>15</v>
      </c>
      <c r="F15" s="961">
        <v>0</v>
      </c>
      <c r="G15" s="959">
        <v>141</v>
      </c>
      <c r="H15" s="959">
        <v>3142</v>
      </c>
      <c r="I15" s="961">
        <v>0</v>
      </c>
      <c r="J15" s="959">
        <v>120</v>
      </c>
      <c r="K15" s="959">
        <v>6631</v>
      </c>
      <c r="L15" s="961">
        <v>0</v>
      </c>
      <c r="M15" s="959">
        <v>126</v>
      </c>
      <c r="N15" s="959">
        <v>2048</v>
      </c>
      <c r="O15" s="961">
        <v>0</v>
      </c>
      <c r="P15" s="961">
        <v>0</v>
      </c>
      <c r="Q15" s="961">
        <v>0</v>
      </c>
      <c r="R15" s="961">
        <v>0</v>
      </c>
      <c r="S15" s="961">
        <v>0</v>
      </c>
      <c r="T15" s="961">
        <v>0</v>
      </c>
      <c r="U15" s="961">
        <v>0</v>
      </c>
      <c r="V15" s="82" t="s">
        <v>1070</v>
      </c>
    </row>
    <row r="16" spans="1:22" s="97" customFormat="1" ht="19.5" customHeight="1">
      <c r="A16" s="39" t="s">
        <v>1021</v>
      </c>
      <c r="B16" s="959">
        <f t="shared" si="1"/>
        <v>832</v>
      </c>
      <c r="C16" s="959">
        <f t="shared" si="1"/>
        <v>19201</v>
      </c>
      <c r="D16" s="959">
        <v>1</v>
      </c>
      <c r="E16" s="959">
        <v>5</v>
      </c>
      <c r="F16" s="961">
        <v>0</v>
      </c>
      <c r="G16" s="959">
        <v>167</v>
      </c>
      <c r="H16" s="959">
        <v>3927</v>
      </c>
      <c r="I16" s="961">
        <v>0</v>
      </c>
      <c r="J16" s="959">
        <v>146</v>
      </c>
      <c r="K16" s="959">
        <v>7542</v>
      </c>
      <c r="L16" s="961">
        <v>0</v>
      </c>
      <c r="M16" s="959">
        <v>509</v>
      </c>
      <c r="N16" s="959">
        <v>7655</v>
      </c>
      <c r="O16" s="961">
        <v>0</v>
      </c>
      <c r="P16" s="961">
        <v>9</v>
      </c>
      <c r="Q16" s="961">
        <v>72</v>
      </c>
      <c r="R16" s="961">
        <v>0</v>
      </c>
      <c r="S16" s="961">
        <v>0</v>
      </c>
      <c r="T16" s="961">
        <v>0</v>
      </c>
      <c r="U16" s="961">
        <v>0</v>
      </c>
      <c r="V16" s="82" t="s">
        <v>1071</v>
      </c>
    </row>
    <row r="17" spans="1:22" s="97" customFormat="1" ht="19.5" customHeight="1">
      <c r="A17" s="39" t="s">
        <v>1023</v>
      </c>
      <c r="B17" s="959">
        <f t="shared" si="1"/>
        <v>218</v>
      </c>
      <c r="C17" s="959">
        <f t="shared" si="1"/>
        <v>4473</v>
      </c>
      <c r="D17" s="961">
        <v>0</v>
      </c>
      <c r="E17" s="961">
        <v>0</v>
      </c>
      <c r="F17" s="961">
        <v>0</v>
      </c>
      <c r="G17" s="959">
        <v>2</v>
      </c>
      <c r="H17" s="959">
        <v>43</v>
      </c>
      <c r="I17" s="961">
        <v>0</v>
      </c>
      <c r="J17" s="959">
        <v>30</v>
      </c>
      <c r="K17" s="959">
        <v>1620</v>
      </c>
      <c r="L17" s="961">
        <v>0</v>
      </c>
      <c r="M17" s="959">
        <v>186</v>
      </c>
      <c r="N17" s="959">
        <v>2810</v>
      </c>
      <c r="O17" s="961">
        <v>0</v>
      </c>
      <c r="P17" s="961">
        <v>0</v>
      </c>
      <c r="Q17" s="961">
        <v>0</v>
      </c>
      <c r="R17" s="961">
        <v>0</v>
      </c>
      <c r="S17" s="961">
        <v>0</v>
      </c>
      <c r="T17" s="961">
        <v>0</v>
      </c>
      <c r="U17" s="961">
        <v>0</v>
      </c>
      <c r="V17" s="82" t="s">
        <v>1072</v>
      </c>
    </row>
    <row r="18" spans="1:22" s="97" customFormat="1" ht="19.5" customHeight="1">
      <c r="A18" s="39" t="s">
        <v>1025</v>
      </c>
      <c r="B18" s="959">
        <f t="shared" si="1"/>
        <v>1150.9</v>
      </c>
      <c r="C18" s="959">
        <f t="shared" si="1"/>
        <v>34175</v>
      </c>
      <c r="D18" s="959">
        <v>1.9</v>
      </c>
      <c r="E18" s="959">
        <v>9</v>
      </c>
      <c r="F18" s="961">
        <v>0</v>
      </c>
      <c r="G18" s="959">
        <v>94</v>
      </c>
      <c r="H18" s="959">
        <v>2078</v>
      </c>
      <c r="I18" s="961">
        <v>0</v>
      </c>
      <c r="J18" s="959">
        <v>385</v>
      </c>
      <c r="K18" s="959">
        <v>21264</v>
      </c>
      <c r="L18" s="961">
        <v>0</v>
      </c>
      <c r="M18" s="959">
        <v>670</v>
      </c>
      <c r="N18" s="959">
        <v>10824</v>
      </c>
      <c r="O18" s="961">
        <v>0</v>
      </c>
      <c r="P18" s="961">
        <v>0</v>
      </c>
      <c r="Q18" s="961">
        <v>0</v>
      </c>
      <c r="R18" s="961">
        <v>0</v>
      </c>
      <c r="S18" s="961">
        <v>0</v>
      </c>
      <c r="T18" s="961">
        <v>0</v>
      </c>
      <c r="U18" s="961">
        <v>0</v>
      </c>
      <c r="V18" s="82" t="s">
        <v>1073</v>
      </c>
    </row>
    <row r="19" spans="1:22" s="97" customFormat="1" ht="19.5" customHeight="1">
      <c r="A19" s="39" t="s">
        <v>1027</v>
      </c>
      <c r="B19" s="961">
        <v>0</v>
      </c>
      <c r="C19" s="961">
        <v>0</v>
      </c>
      <c r="D19" s="961">
        <v>0</v>
      </c>
      <c r="E19" s="961">
        <v>0</v>
      </c>
      <c r="F19" s="961">
        <v>0</v>
      </c>
      <c r="G19" s="959"/>
      <c r="H19" s="959"/>
      <c r="I19" s="961">
        <v>0</v>
      </c>
      <c r="J19" s="961">
        <v>0</v>
      </c>
      <c r="K19" s="961">
        <v>0</v>
      </c>
      <c r="L19" s="961">
        <v>0</v>
      </c>
      <c r="M19" s="961">
        <v>0</v>
      </c>
      <c r="N19" s="961">
        <v>0</v>
      </c>
      <c r="O19" s="961">
        <v>0</v>
      </c>
      <c r="P19" s="961">
        <v>0</v>
      </c>
      <c r="Q19" s="961">
        <v>0</v>
      </c>
      <c r="R19" s="961">
        <v>0</v>
      </c>
      <c r="S19" s="961">
        <v>0</v>
      </c>
      <c r="T19" s="961">
        <v>0</v>
      </c>
      <c r="U19" s="961">
        <v>0</v>
      </c>
      <c r="V19" s="82" t="s">
        <v>1074</v>
      </c>
    </row>
    <row r="20" spans="1:22" s="97" customFormat="1" ht="19.5" customHeight="1">
      <c r="A20" s="39" t="s">
        <v>1029</v>
      </c>
      <c r="B20" s="959">
        <f t="shared" si="1"/>
        <v>162</v>
      </c>
      <c r="C20" s="959">
        <f t="shared" si="1"/>
        <v>3104</v>
      </c>
      <c r="D20" s="961">
        <v>0</v>
      </c>
      <c r="E20" s="961">
        <v>0</v>
      </c>
      <c r="F20" s="961">
        <v>0</v>
      </c>
      <c r="G20" s="959">
        <v>90</v>
      </c>
      <c r="H20" s="959">
        <v>2021</v>
      </c>
      <c r="I20" s="961">
        <v>0</v>
      </c>
      <c r="J20" s="961">
        <v>0</v>
      </c>
      <c r="K20" s="961">
        <v>0</v>
      </c>
      <c r="L20" s="961">
        <v>0</v>
      </c>
      <c r="M20" s="959">
        <v>72</v>
      </c>
      <c r="N20" s="959">
        <v>1083</v>
      </c>
      <c r="O20" s="961">
        <v>0</v>
      </c>
      <c r="P20" s="961">
        <v>0</v>
      </c>
      <c r="Q20" s="961">
        <v>0</v>
      </c>
      <c r="R20" s="961">
        <v>0</v>
      </c>
      <c r="S20" s="961">
        <v>0</v>
      </c>
      <c r="T20" s="961">
        <v>0</v>
      </c>
      <c r="U20" s="961">
        <v>0</v>
      </c>
      <c r="V20" s="82" t="s">
        <v>1075</v>
      </c>
    </row>
    <row r="21" spans="1:22" s="97" customFormat="1" ht="19.5" customHeight="1">
      <c r="A21" s="39" t="s">
        <v>1060</v>
      </c>
      <c r="B21" s="961">
        <v>0</v>
      </c>
      <c r="C21" s="961">
        <v>0</v>
      </c>
      <c r="D21" s="961">
        <v>0</v>
      </c>
      <c r="E21" s="961">
        <v>0</v>
      </c>
      <c r="F21" s="961">
        <v>0</v>
      </c>
      <c r="G21" s="961">
        <v>0</v>
      </c>
      <c r="H21" s="961">
        <v>0</v>
      </c>
      <c r="I21" s="961">
        <v>0</v>
      </c>
      <c r="J21" s="961">
        <v>0</v>
      </c>
      <c r="K21" s="961">
        <v>0</v>
      </c>
      <c r="L21" s="961">
        <v>0</v>
      </c>
      <c r="M21" s="961">
        <v>0</v>
      </c>
      <c r="N21" s="961">
        <v>0</v>
      </c>
      <c r="O21" s="961">
        <v>0</v>
      </c>
      <c r="P21" s="961">
        <v>0</v>
      </c>
      <c r="Q21" s="961">
        <v>0</v>
      </c>
      <c r="R21" s="961">
        <v>0</v>
      </c>
      <c r="S21" s="961">
        <v>0</v>
      </c>
      <c r="T21" s="961">
        <v>0</v>
      </c>
      <c r="U21" s="961">
        <v>0</v>
      </c>
      <c r="V21" s="82" t="s">
        <v>1076</v>
      </c>
    </row>
    <row r="22" spans="1:22" s="97" customFormat="1" ht="19.5" customHeight="1">
      <c r="A22" s="39" t="s">
        <v>1061</v>
      </c>
      <c r="B22" s="961">
        <v>0</v>
      </c>
      <c r="C22" s="961">
        <v>0</v>
      </c>
      <c r="D22" s="961">
        <v>0</v>
      </c>
      <c r="E22" s="961">
        <v>0</v>
      </c>
      <c r="F22" s="961">
        <v>0</v>
      </c>
      <c r="G22" s="961">
        <v>0</v>
      </c>
      <c r="H22" s="961">
        <v>0</v>
      </c>
      <c r="I22" s="961">
        <v>0</v>
      </c>
      <c r="J22" s="961">
        <v>0</v>
      </c>
      <c r="K22" s="961">
        <v>0</v>
      </c>
      <c r="L22" s="961">
        <v>0</v>
      </c>
      <c r="M22" s="961">
        <v>0</v>
      </c>
      <c r="N22" s="961">
        <v>0</v>
      </c>
      <c r="O22" s="961">
        <v>0</v>
      </c>
      <c r="P22" s="961">
        <v>0</v>
      </c>
      <c r="Q22" s="961">
        <v>0</v>
      </c>
      <c r="R22" s="961">
        <v>0</v>
      </c>
      <c r="S22" s="961">
        <v>0</v>
      </c>
      <c r="T22" s="961">
        <v>0</v>
      </c>
      <c r="U22" s="961">
        <v>0</v>
      </c>
      <c r="V22" s="82" t="s">
        <v>1077</v>
      </c>
    </row>
    <row r="23" spans="1:22" s="97" customFormat="1" ht="19.5" customHeight="1">
      <c r="A23" s="39" t="s">
        <v>1062</v>
      </c>
      <c r="B23" s="961">
        <v>0</v>
      </c>
      <c r="C23" s="961">
        <v>0</v>
      </c>
      <c r="D23" s="961">
        <v>0</v>
      </c>
      <c r="E23" s="961">
        <v>0</v>
      </c>
      <c r="F23" s="961">
        <v>0</v>
      </c>
      <c r="G23" s="961">
        <v>0</v>
      </c>
      <c r="H23" s="961">
        <v>0</v>
      </c>
      <c r="I23" s="961">
        <v>0</v>
      </c>
      <c r="J23" s="961">
        <v>0</v>
      </c>
      <c r="K23" s="961">
        <v>0</v>
      </c>
      <c r="L23" s="961">
        <v>0</v>
      </c>
      <c r="M23" s="961">
        <v>0</v>
      </c>
      <c r="N23" s="961">
        <v>0</v>
      </c>
      <c r="O23" s="961">
        <v>0</v>
      </c>
      <c r="P23" s="961">
        <v>0</v>
      </c>
      <c r="Q23" s="961">
        <v>0</v>
      </c>
      <c r="R23" s="961">
        <v>0</v>
      </c>
      <c r="S23" s="961">
        <v>0</v>
      </c>
      <c r="T23" s="961">
        <v>0</v>
      </c>
      <c r="U23" s="961">
        <v>0</v>
      </c>
      <c r="V23" s="82" t="s">
        <v>1078</v>
      </c>
    </row>
    <row r="24" spans="1:22" s="97" customFormat="1" ht="19.5" customHeight="1">
      <c r="A24" s="39" t="s">
        <v>1063</v>
      </c>
      <c r="B24" s="961">
        <v>0</v>
      </c>
      <c r="C24" s="961">
        <v>0</v>
      </c>
      <c r="D24" s="961">
        <v>0</v>
      </c>
      <c r="E24" s="961">
        <v>0</v>
      </c>
      <c r="F24" s="961">
        <v>0</v>
      </c>
      <c r="G24" s="961">
        <v>0</v>
      </c>
      <c r="H24" s="961">
        <v>0</v>
      </c>
      <c r="I24" s="961">
        <v>0</v>
      </c>
      <c r="J24" s="961">
        <v>0</v>
      </c>
      <c r="K24" s="961">
        <v>0</v>
      </c>
      <c r="L24" s="961">
        <v>0</v>
      </c>
      <c r="M24" s="961">
        <v>0</v>
      </c>
      <c r="N24" s="961">
        <v>0</v>
      </c>
      <c r="O24" s="961">
        <v>0</v>
      </c>
      <c r="P24" s="961">
        <v>0</v>
      </c>
      <c r="Q24" s="961">
        <v>0</v>
      </c>
      <c r="R24" s="961">
        <v>0</v>
      </c>
      <c r="S24" s="961">
        <v>0</v>
      </c>
      <c r="T24" s="961">
        <v>0</v>
      </c>
      <c r="U24" s="961">
        <v>0</v>
      </c>
      <c r="V24" s="82" t="s">
        <v>1079</v>
      </c>
    </row>
    <row r="25" spans="1:22" s="97" customFormat="1" ht="19.5" customHeight="1">
      <c r="A25" s="39" t="s">
        <v>1064</v>
      </c>
      <c r="B25" s="961">
        <v>0</v>
      </c>
      <c r="C25" s="961">
        <v>0</v>
      </c>
      <c r="D25" s="961">
        <v>0</v>
      </c>
      <c r="E25" s="961">
        <v>0</v>
      </c>
      <c r="F25" s="961">
        <v>0</v>
      </c>
      <c r="G25" s="961">
        <v>0</v>
      </c>
      <c r="H25" s="961">
        <v>0</v>
      </c>
      <c r="I25" s="961">
        <v>0</v>
      </c>
      <c r="J25" s="961">
        <v>0</v>
      </c>
      <c r="K25" s="961">
        <v>0</v>
      </c>
      <c r="L25" s="961">
        <v>0</v>
      </c>
      <c r="M25" s="961">
        <v>0</v>
      </c>
      <c r="N25" s="961">
        <v>0</v>
      </c>
      <c r="O25" s="961">
        <v>0</v>
      </c>
      <c r="P25" s="961">
        <v>0</v>
      </c>
      <c r="Q25" s="961">
        <v>0</v>
      </c>
      <c r="R25" s="961">
        <v>0</v>
      </c>
      <c r="S25" s="961">
        <v>0</v>
      </c>
      <c r="T25" s="961">
        <v>0</v>
      </c>
      <c r="U25" s="961">
        <v>0</v>
      </c>
      <c r="V25" s="82" t="s">
        <v>1080</v>
      </c>
    </row>
    <row r="26" spans="1:22" s="97" customFormat="1" ht="19.5" customHeight="1">
      <c r="A26" s="39" t="s">
        <v>1065</v>
      </c>
      <c r="B26" s="961">
        <v>0</v>
      </c>
      <c r="C26" s="961">
        <v>0</v>
      </c>
      <c r="D26" s="961">
        <v>0</v>
      </c>
      <c r="E26" s="961">
        <v>0</v>
      </c>
      <c r="F26" s="961">
        <v>0</v>
      </c>
      <c r="G26" s="961">
        <v>0</v>
      </c>
      <c r="H26" s="961">
        <v>0</v>
      </c>
      <c r="I26" s="961">
        <v>0</v>
      </c>
      <c r="J26" s="961">
        <v>0</v>
      </c>
      <c r="K26" s="961">
        <v>0</v>
      </c>
      <c r="L26" s="961">
        <v>0</v>
      </c>
      <c r="M26" s="961">
        <v>0</v>
      </c>
      <c r="N26" s="961">
        <v>0</v>
      </c>
      <c r="O26" s="961">
        <v>0</v>
      </c>
      <c r="P26" s="961">
        <v>0</v>
      </c>
      <c r="Q26" s="961">
        <v>0</v>
      </c>
      <c r="R26" s="961">
        <v>0</v>
      </c>
      <c r="S26" s="961">
        <v>0</v>
      </c>
      <c r="T26" s="961">
        <v>0</v>
      </c>
      <c r="U26" s="961">
        <v>0</v>
      </c>
      <c r="V26" s="82" t="s">
        <v>1081</v>
      </c>
    </row>
    <row r="27" spans="1:22" s="97" customFormat="1" ht="19.5" customHeight="1">
      <c r="A27" s="39" t="s">
        <v>1066</v>
      </c>
      <c r="B27" s="961">
        <v>0</v>
      </c>
      <c r="C27" s="961">
        <v>0</v>
      </c>
      <c r="D27" s="961">
        <v>0</v>
      </c>
      <c r="E27" s="961">
        <v>0</v>
      </c>
      <c r="F27" s="961">
        <v>0</v>
      </c>
      <c r="G27" s="961">
        <v>0</v>
      </c>
      <c r="H27" s="961">
        <v>0</v>
      </c>
      <c r="I27" s="961">
        <v>0</v>
      </c>
      <c r="J27" s="961">
        <v>0</v>
      </c>
      <c r="K27" s="961">
        <v>0</v>
      </c>
      <c r="L27" s="961">
        <v>0</v>
      </c>
      <c r="M27" s="961">
        <v>0</v>
      </c>
      <c r="N27" s="961">
        <v>0</v>
      </c>
      <c r="O27" s="961">
        <v>0</v>
      </c>
      <c r="P27" s="961">
        <v>0</v>
      </c>
      <c r="Q27" s="961">
        <v>0</v>
      </c>
      <c r="R27" s="961">
        <v>0</v>
      </c>
      <c r="S27" s="961">
        <v>0</v>
      </c>
      <c r="T27" s="961">
        <v>0</v>
      </c>
      <c r="U27" s="961">
        <v>0</v>
      </c>
      <c r="V27" s="82" t="s">
        <v>1082</v>
      </c>
    </row>
    <row r="28" spans="1:22" s="97" customFormat="1" ht="19.5" customHeight="1">
      <c r="A28" s="39" t="s">
        <v>1067</v>
      </c>
      <c r="B28" s="961">
        <v>0</v>
      </c>
      <c r="C28" s="961">
        <v>0</v>
      </c>
      <c r="D28" s="961">
        <v>0</v>
      </c>
      <c r="E28" s="961">
        <v>0</v>
      </c>
      <c r="F28" s="961">
        <v>0</v>
      </c>
      <c r="G28" s="961">
        <v>0</v>
      </c>
      <c r="H28" s="961">
        <v>0</v>
      </c>
      <c r="I28" s="961">
        <v>0</v>
      </c>
      <c r="J28" s="961">
        <v>0</v>
      </c>
      <c r="K28" s="961">
        <v>0</v>
      </c>
      <c r="L28" s="961">
        <v>0</v>
      </c>
      <c r="M28" s="961">
        <v>0</v>
      </c>
      <c r="N28" s="961">
        <v>0</v>
      </c>
      <c r="O28" s="961">
        <v>0</v>
      </c>
      <c r="P28" s="961">
        <v>0</v>
      </c>
      <c r="Q28" s="961">
        <v>0</v>
      </c>
      <c r="R28" s="961">
        <v>0</v>
      </c>
      <c r="S28" s="961">
        <v>0</v>
      </c>
      <c r="T28" s="961">
        <v>0</v>
      </c>
      <c r="U28" s="961">
        <v>0</v>
      </c>
      <c r="V28" s="82" t="s">
        <v>1083</v>
      </c>
    </row>
    <row r="29" spans="1:22" s="97" customFormat="1" ht="19.5" customHeight="1">
      <c r="A29" s="39" t="s">
        <v>1039</v>
      </c>
      <c r="B29" s="961">
        <v>0</v>
      </c>
      <c r="C29" s="961">
        <v>0</v>
      </c>
      <c r="D29" s="961">
        <v>0</v>
      </c>
      <c r="E29" s="961">
        <v>0</v>
      </c>
      <c r="F29" s="961">
        <v>0</v>
      </c>
      <c r="G29" s="961">
        <v>0</v>
      </c>
      <c r="H29" s="961">
        <v>0</v>
      </c>
      <c r="I29" s="961">
        <v>0</v>
      </c>
      <c r="J29" s="961">
        <v>0</v>
      </c>
      <c r="K29" s="961">
        <v>0</v>
      </c>
      <c r="L29" s="961">
        <v>0</v>
      </c>
      <c r="M29" s="961">
        <v>0</v>
      </c>
      <c r="N29" s="961">
        <v>0</v>
      </c>
      <c r="O29" s="961">
        <v>0</v>
      </c>
      <c r="P29" s="961">
        <v>0</v>
      </c>
      <c r="Q29" s="961">
        <v>0</v>
      </c>
      <c r="R29" s="961">
        <v>0</v>
      </c>
      <c r="S29" s="961">
        <v>0</v>
      </c>
      <c r="T29" s="961">
        <v>0</v>
      </c>
      <c r="U29" s="961">
        <v>0</v>
      </c>
      <c r="V29" s="82" t="s">
        <v>1084</v>
      </c>
    </row>
    <row r="30" spans="1:22" s="97" customFormat="1" ht="19.5" customHeight="1">
      <c r="A30" s="39" t="s">
        <v>1041</v>
      </c>
      <c r="B30" s="959">
        <f t="shared" si="1"/>
        <v>10</v>
      </c>
      <c r="C30" s="959">
        <f t="shared" si="1"/>
        <v>192</v>
      </c>
      <c r="D30" s="959">
        <v>2</v>
      </c>
      <c r="E30" s="959">
        <v>8</v>
      </c>
      <c r="F30" s="961">
        <v>0</v>
      </c>
      <c r="G30" s="959">
        <v>6</v>
      </c>
      <c r="H30" s="959">
        <v>151</v>
      </c>
      <c r="I30" s="961">
        <v>0</v>
      </c>
      <c r="J30" s="961">
        <v>0</v>
      </c>
      <c r="K30" s="961">
        <v>0</v>
      </c>
      <c r="L30" s="961">
        <v>0</v>
      </c>
      <c r="M30" s="959">
        <v>2</v>
      </c>
      <c r="N30" s="959">
        <v>33</v>
      </c>
      <c r="O30" s="961">
        <v>0</v>
      </c>
      <c r="P30" s="961">
        <v>0</v>
      </c>
      <c r="Q30" s="961">
        <v>0</v>
      </c>
      <c r="R30" s="961">
        <v>0</v>
      </c>
      <c r="S30" s="961">
        <v>0</v>
      </c>
      <c r="T30" s="961">
        <v>0</v>
      </c>
      <c r="U30" s="961">
        <v>0</v>
      </c>
      <c r="V30" s="82" t="s">
        <v>1085</v>
      </c>
    </row>
    <row r="31" spans="1:22" s="97" customFormat="1" ht="19.5" customHeight="1">
      <c r="A31" s="39" t="s">
        <v>1043</v>
      </c>
      <c r="B31" s="959">
        <f t="shared" si="1"/>
        <v>21</v>
      </c>
      <c r="C31" s="959">
        <f t="shared" si="1"/>
        <v>508</v>
      </c>
      <c r="D31" s="959">
        <v>4</v>
      </c>
      <c r="E31" s="959">
        <v>17</v>
      </c>
      <c r="F31" s="961">
        <v>0</v>
      </c>
      <c r="G31" s="959">
        <v>11</v>
      </c>
      <c r="H31" s="959">
        <v>278</v>
      </c>
      <c r="I31" s="961">
        <v>0</v>
      </c>
      <c r="J31" s="959">
        <v>3</v>
      </c>
      <c r="K31" s="959">
        <v>166</v>
      </c>
      <c r="L31" s="961">
        <v>0</v>
      </c>
      <c r="M31" s="959">
        <v>3</v>
      </c>
      <c r="N31" s="959">
        <v>47</v>
      </c>
      <c r="O31" s="961">
        <v>0</v>
      </c>
      <c r="P31" s="961">
        <v>0</v>
      </c>
      <c r="Q31" s="961">
        <v>0</v>
      </c>
      <c r="R31" s="961">
        <v>0</v>
      </c>
      <c r="S31" s="961">
        <v>0</v>
      </c>
      <c r="T31" s="961">
        <v>0</v>
      </c>
      <c r="U31" s="961">
        <v>0</v>
      </c>
      <c r="V31" s="82" t="s">
        <v>1086</v>
      </c>
    </row>
    <row r="32" spans="1:22" s="97" customFormat="1" ht="19.5" customHeight="1">
      <c r="A32" s="39" t="s">
        <v>1045</v>
      </c>
      <c r="B32" s="959">
        <f t="shared" si="1"/>
        <v>17</v>
      </c>
      <c r="C32" s="959">
        <f t="shared" si="1"/>
        <v>401</v>
      </c>
      <c r="D32" s="959">
        <v>3</v>
      </c>
      <c r="E32" s="959">
        <v>14</v>
      </c>
      <c r="F32" s="961">
        <v>0</v>
      </c>
      <c r="G32" s="959">
        <v>9</v>
      </c>
      <c r="H32" s="959">
        <v>227</v>
      </c>
      <c r="I32" s="961">
        <v>0</v>
      </c>
      <c r="J32" s="959">
        <v>2</v>
      </c>
      <c r="K32" s="959">
        <v>112</v>
      </c>
      <c r="L32" s="961">
        <v>0</v>
      </c>
      <c r="M32" s="959">
        <v>3</v>
      </c>
      <c r="N32" s="959">
        <v>48</v>
      </c>
      <c r="O32" s="961">
        <v>0</v>
      </c>
      <c r="P32" s="961">
        <v>0</v>
      </c>
      <c r="Q32" s="961">
        <v>0</v>
      </c>
      <c r="R32" s="961">
        <v>0</v>
      </c>
      <c r="S32" s="961">
        <v>0</v>
      </c>
      <c r="T32" s="961">
        <v>0</v>
      </c>
      <c r="U32" s="961">
        <v>0</v>
      </c>
      <c r="V32" s="82" t="s">
        <v>1087</v>
      </c>
    </row>
    <row r="33" spans="1:22" s="97" customFormat="1" ht="19.5" customHeight="1">
      <c r="A33" s="39" t="s">
        <v>1047</v>
      </c>
      <c r="B33" s="959">
        <f t="shared" si="1"/>
        <v>21</v>
      </c>
      <c r="C33" s="959">
        <f t="shared" si="1"/>
        <v>486</v>
      </c>
      <c r="D33" s="959">
        <v>3</v>
      </c>
      <c r="E33" s="959">
        <v>15</v>
      </c>
      <c r="F33" s="961">
        <v>0</v>
      </c>
      <c r="G33" s="959">
        <v>12</v>
      </c>
      <c r="H33" s="959">
        <v>302</v>
      </c>
      <c r="I33" s="961">
        <v>0</v>
      </c>
      <c r="J33" s="959">
        <v>2</v>
      </c>
      <c r="K33" s="959">
        <v>110</v>
      </c>
      <c r="L33" s="961">
        <v>0</v>
      </c>
      <c r="M33" s="959">
        <v>4</v>
      </c>
      <c r="N33" s="959">
        <v>59</v>
      </c>
      <c r="O33" s="961">
        <v>0</v>
      </c>
      <c r="P33" s="961">
        <v>0</v>
      </c>
      <c r="Q33" s="961">
        <v>0</v>
      </c>
      <c r="R33" s="961">
        <v>0</v>
      </c>
      <c r="S33" s="961">
        <v>0</v>
      </c>
      <c r="T33" s="961">
        <v>0</v>
      </c>
      <c r="U33" s="961">
        <v>0</v>
      </c>
      <c r="V33" s="82" t="s">
        <v>1088</v>
      </c>
    </row>
    <row r="34" spans="1:22" s="97" customFormat="1" ht="19.5" customHeight="1">
      <c r="A34" s="39" t="s">
        <v>1049</v>
      </c>
      <c r="B34" s="959">
        <f t="shared" si="1"/>
        <v>13</v>
      </c>
      <c r="C34" s="959">
        <f t="shared" si="1"/>
        <v>266</v>
      </c>
      <c r="D34" s="959">
        <v>2</v>
      </c>
      <c r="E34" s="959">
        <v>9</v>
      </c>
      <c r="F34" s="961">
        <v>0</v>
      </c>
      <c r="G34" s="959">
        <v>9</v>
      </c>
      <c r="H34" s="959">
        <v>225</v>
      </c>
      <c r="I34" s="961">
        <v>0</v>
      </c>
      <c r="J34" s="959"/>
      <c r="K34" s="959"/>
      <c r="L34" s="961">
        <v>0</v>
      </c>
      <c r="M34" s="959">
        <v>2</v>
      </c>
      <c r="N34" s="959">
        <v>32</v>
      </c>
      <c r="O34" s="961">
        <v>0</v>
      </c>
      <c r="P34" s="961">
        <v>0</v>
      </c>
      <c r="Q34" s="961">
        <v>0</v>
      </c>
      <c r="R34" s="961">
        <v>0</v>
      </c>
      <c r="S34" s="961">
        <v>0</v>
      </c>
      <c r="T34" s="961">
        <v>0</v>
      </c>
      <c r="U34" s="961">
        <v>0</v>
      </c>
      <c r="V34" s="82" t="s">
        <v>1089</v>
      </c>
    </row>
    <row r="35" spans="1:22" s="97" customFormat="1" ht="19.5" customHeight="1">
      <c r="A35" s="39" t="s">
        <v>1068</v>
      </c>
      <c r="B35" s="959">
        <f t="shared" si="1"/>
        <v>3</v>
      </c>
      <c r="C35" s="959">
        <f t="shared" si="1"/>
        <v>55</v>
      </c>
      <c r="D35" s="959">
        <v>1</v>
      </c>
      <c r="E35" s="959">
        <v>4</v>
      </c>
      <c r="F35" s="961">
        <v>0</v>
      </c>
      <c r="G35" s="959">
        <v>2</v>
      </c>
      <c r="H35" s="959">
        <v>51</v>
      </c>
      <c r="I35" s="961">
        <v>0</v>
      </c>
      <c r="J35" s="961">
        <v>0</v>
      </c>
      <c r="K35" s="961">
        <v>0</v>
      </c>
      <c r="L35" s="961">
        <v>0</v>
      </c>
      <c r="M35" s="961">
        <v>0</v>
      </c>
      <c r="N35" s="961">
        <v>0</v>
      </c>
      <c r="O35" s="961">
        <v>0</v>
      </c>
      <c r="P35" s="961">
        <v>0</v>
      </c>
      <c r="Q35" s="961">
        <v>0</v>
      </c>
      <c r="R35" s="961">
        <v>0</v>
      </c>
      <c r="S35" s="961">
        <v>0</v>
      </c>
      <c r="T35" s="961">
        <v>0</v>
      </c>
      <c r="U35" s="961">
        <v>0</v>
      </c>
      <c r="V35" s="82" t="s">
        <v>1090</v>
      </c>
    </row>
    <row r="36" spans="1:22" s="97" customFormat="1" ht="19.5" customHeight="1">
      <c r="A36" s="39" t="s">
        <v>1052</v>
      </c>
      <c r="B36" s="959">
        <f t="shared" si="1"/>
        <v>4</v>
      </c>
      <c r="C36" s="959">
        <f t="shared" si="1"/>
        <v>72</v>
      </c>
      <c r="D36" s="959">
        <v>1</v>
      </c>
      <c r="E36" s="959">
        <v>4</v>
      </c>
      <c r="F36" s="961">
        <v>0</v>
      </c>
      <c r="G36" s="959">
        <v>2</v>
      </c>
      <c r="H36" s="959">
        <v>52</v>
      </c>
      <c r="I36" s="961">
        <v>0</v>
      </c>
      <c r="J36" s="961">
        <v>0</v>
      </c>
      <c r="K36" s="961">
        <v>0</v>
      </c>
      <c r="L36" s="961">
        <v>0</v>
      </c>
      <c r="M36" s="959">
        <v>1</v>
      </c>
      <c r="N36" s="959">
        <v>16</v>
      </c>
      <c r="O36" s="961">
        <v>0</v>
      </c>
      <c r="P36" s="961">
        <v>0</v>
      </c>
      <c r="Q36" s="961">
        <v>0</v>
      </c>
      <c r="R36" s="961">
        <v>0</v>
      </c>
      <c r="S36" s="961">
        <v>0</v>
      </c>
      <c r="T36" s="961">
        <v>0</v>
      </c>
      <c r="U36" s="961">
        <v>0</v>
      </c>
      <c r="V36" s="82" t="s">
        <v>1091</v>
      </c>
    </row>
    <row r="37" spans="1:22" s="97" customFormat="1" ht="19.5" customHeight="1">
      <c r="A37" s="39" t="s">
        <v>1054</v>
      </c>
      <c r="B37" s="959">
        <f t="shared" si="1"/>
        <v>7</v>
      </c>
      <c r="C37" s="959">
        <f t="shared" si="1"/>
        <v>169</v>
      </c>
      <c r="D37" s="959">
        <v>1</v>
      </c>
      <c r="E37" s="959">
        <v>4</v>
      </c>
      <c r="F37" s="961">
        <v>0</v>
      </c>
      <c r="G37" s="959">
        <v>3</v>
      </c>
      <c r="H37" s="959">
        <v>77</v>
      </c>
      <c r="I37" s="961">
        <v>0</v>
      </c>
      <c r="J37" s="959">
        <v>1</v>
      </c>
      <c r="K37" s="959">
        <v>55</v>
      </c>
      <c r="L37" s="961">
        <v>0</v>
      </c>
      <c r="M37" s="959">
        <v>2</v>
      </c>
      <c r="N37" s="959">
        <v>33</v>
      </c>
      <c r="O37" s="961">
        <v>0</v>
      </c>
      <c r="P37" s="961">
        <v>0</v>
      </c>
      <c r="Q37" s="961">
        <v>0</v>
      </c>
      <c r="R37" s="961">
        <v>0</v>
      </c>
      <c r="S37" s="961">
        <v>0</v>
      </c>
      <c r="T37" s="961">
        <v>0</v>
      </c>
      <c r="U37" s="961">
        <v>0</v>
      </c>
      <c r="V37" s="82" t="s">
        <v>1092</v>
      </c>
    </row>
    <row r="38" spans="1:22" s="97" customFormat="1" ht="19.5" customHeight="1">
      <c r="A38" s="39" t="s">
        <v>1056</v>
      </c>
      <c r="B38" s="959">
        <f t="shared" si="1"/>
        <v>2</v>
      </c>
      <c r="C38" s="959">
        <f t="shared" si="1"/>
        <v>42</v>
      </c>
      <c r="D38" s="961">
        <v>0</v>
      </c>
      <c r="E38" s="961">
        <v>0</v>
      </c>
      <c r="F38" s="961">
        <v>0</v>
      </c>
      <c r="G38" s="959">
        <v>1</v>
      </c>
      <c r="H38" s="959">
        <v>26</v>
      </c>
      <c r="I38" s="961">
        <v>0</v>
      </c>
      <c r="J38" s="961">
        <v>0</v>
      </c>
      <c r="K38" s="961">
        <v>0</v>
      </c>
      <c r="L38" s="961">
        <v>0</v>
      </c>
      <c r="M38" s="959">
        <v>1</v>
      </c>
      <c r="N38" s="959">
        <v>16</v>
      </c>
      <c r="O38" s="961">
        <v>0</v>
      </c>
      <c r="P38" s="961">
        <v>0</v>
      </c>
      <c r="Q38" s="961">
        <v>0</v>
      </c>
      <c r="R38" s="961">
        <v>0</v>
      </c>
      <c r="S38" s="961">
        <v>0</v>
      </c>
      <c r="T38" s="961">
        <v>0</v>
      </c>
      <c r="U38" s="961">
        <v>0</v>
      </c>
      <c r="V38" s="82" t="s">
        <v>1093</v>
      </c>
    </row>
    <row r="39" spans="1:22" s="97" customFormat="1" ht="19.5" customHeight="1">
      <c r="A39" s="1053" t="s">
        <v>1058</v>
      </c>
      <c r="B39" s="1100">
        <f t="shared" si="1"/>
        <v>4</v>
      </c>
      <c r="C39" s="1060">
        <f t="shared" si="1"/>
        <v>60</v>
      </c>
      <c r="D39" s="1060">
        <v>1</v>
      </c>
      <c r="E39" s="1060">
        <v>4</v>
      </c>
      <c r="F39" s="1061">
        <v>0</v>
      </c>
      <c r="G39" s="1060">
        <v>1</v>
      </c>
      <c r="H39" s="1060">
        <v>26</v>
      </c>
      <c r="I39" s="1061">
        <v>0</v>
      </c>
      <c r="J39" s="1061">
        <v>0</v>
      </c>
      <c r="K39" s="1061">
        <v>0</v>
      </c>
      <c r="L39" s="1061">
        <v>0</v>
      </c>
      <c r="M39" s="1060">
        <v>2</v>
      </c>
      <c r="N39" s="1060">
        <v>30</v>
      </c>
      <c r="O39" s="1061">
        <v>0</v>
      </c>
      <c r="P39" s="1061">
        <v>0</v>
      </c>
      <c r="Q39" s="1061">
        <v>0</v>
      </c>
      <c r="R39" s="1061">
        <v>0</v>
      </c>
      <c r="S39" s="1061">
        <v>0</v>
      </c>
      <c r="T39" s="1061">
        <v>0</v>
      </c>
      <c r="U39" s="1061">
        <v>0</v>
      </c>
      <c r="V39" s="1054" t="s">
        <v>1094</v>
      </c>
    </row>
    <row r="40" spans="1:99" s="115" customFormat="1" ht="12.75">
      <c r="A40" s="200" t="s">
        <v>746</v>
      </c>
      <c r="B40" s="105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 t="s">
        <v>745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</row>
    <row r="56" spans="1:99" s="115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</row>
    <row r="57" spans="1:99" s="115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</row>
  </sheetData>
  <mergeCells count="13">
    <mergeCell ref="V8:W8"/>
    <mergeCell ref="A2:B2"/>
    <mergeCell ref="A1:V1"/>
    <mergeCell ref="A3:A6"/>
    <mergeCell ref="V7:W7"/>
    <mergeCell ref="V3:V6"/>
    <mergeCell ref="B4:C4"/>
    <mergeCell ref="D4:F4"/>
    <mergeCell ref="G4:I4"/>
    <mergeCell ref="J4:L4"/>
    <mergeCell ref="M4:O4"/>
    <mergeCell ref="P4:R4"/>
    <mergeCell ref="S4:U4"/>
  </mergeCells>
  <printOptions/>
  <pageMargins left="0.34" right="0.38" top="0.984251968503937" bottom="0.984251968503937" header="0.5118110236220472" footer="0.5118110236220472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T43"/>
  <sheetViews>
    <sheetView workbookViewId="0" topLeftCell="A25">
      <selection activeCell="A41" sqref="A41:C41"/>
    </sheetView>
  </sheetViews>
  <sheetFormatPr defaultColWidth="9.140625" defaultRowHeight="12.75"/>
  <cols>
    <col min="1" max="1" width="14.421875" style="0" customWidth="1"/>
    <col min="13" max="13" width="16.8515625" style="0" customWidth="1"/>
  </cols>
  <sheetData>
    <row r="1" spans="1:21" ht="23.25">
      <c r="A1" s="1501" t="s">
        <v>881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89"/>
      <c r="O1" s="89"/>
      <c r="P1" s="89"/>
      <c r="Q1" s="89"/>
      <c r="R1" s="89"/>
      <c r="S1" s="89"/>
      <c r="T1" s="89"/>
      <c r="U1" s="89"/>
    </row>
    <row r="2" spans="1:21" ht="12.75">
      <c r="A2" s="1415" t="s">
        <v>1599</v>
      </c>
      <c r="B2" s="1416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4"/>
      <c r="T2" s="138"/>
      <c r="U2" s="176" t="s">
        <v>1600</v>
      </c>
    </row>
    <row r="3" spans="1:98" s="33" customFormat="1" ht="21" customHeight="1">
      <c r="A3" s="1400" t="s">
        <v>1599</v>
      </c>
      <c r="B3" s="1401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07" t="s">
        <v>1600</v>
      </c>
      <c r="N3" s="146"/>
      <c r="O3" s="146"/>
      <c r="P3" s="146"/>
      <c r="Q3" s="146"/>
      <c r="R3" s="146"/>
      <c r="S3" s="155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</row>
    <row r="4" spans="1:98" s="46" customFormat="1" ht="22.5" customHeight="1">
      <c r="A4" s="1423" t="s">
        <v>1451</v>
      </c>
      <c r="B4" s="338" t="s">
        <v>882</v>
      </c>
      <c r="C4" s="346"/>
      <c r="D4" s="346"/>
      <c r="E4" s="346"/>
      <c r="F4" s="346"/>
      <c r="G4" s="346"/>
      <c r="H4" s="346"/>
      <c r="I4" s="346"/>
      <c r="J4" s="346"/>
      <c r="K4" s="346"/>
      <c r="L4" s="350"/>
      <c r="M4" s="1473" t="s">
        <v>773</v>
      </c>
      <c r="N4" s="177"/>
      <c r="O4" s="177"/>
      <c r="P4" s="177"/>
      <c r="Q4" s="177"/>
      <c r="R4" s="177"/>
      <c r="S4" s="177"/>
      <c r="T4" s="177"/>
      <c r="U4" s="17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</row>
    <row r="5" spans="1:98" s="46" customFormat="1" ht="22.5" customHeight="1">
      <c r="A5" s="1424"/>
      <c r="B5" s="1413"/>
      <c r="C5" s="1414"/>
      <c r="D5" s="1422" t="s">
        <v>883</v>
      </c>
      <c r="E5" s="1420"/>
      <c r="F5" s="1421"/>
      <c r="G5" s="1419" t="s">
        <v>884</v>
      </c>
      <c r="H5" s="1420"/>
      <c r="I5" s="1421"/>
      <c r="J5" s="1422" t="s">
        <v>885</v>
      </c>
      <c r="K5" s="1420"/>
      <c r="L5" s="1421"/>
      <c r="M5" s="1462"/>
      <c r="N5" s="177"/>
      <c r="O5" s="177"/>
      <c r="P5" s="177"/>
      <c r="Q5" s="177"/>
      <c r="R5" s="177"/>
      <c r="S5" s="177"/>
      <c r="T5" s="177"/>
      <c r="U5" s="17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98" s="46" customFormat="1" ht="22.5" customHeight="1">
      <c r="A6" s="1424"/>
      <c r="B6" s="116" t="s">
        <v>886</v>
      </c>
      <c r="C6" s="159" t="s">
        <v>765</v>
      </c>
      <c r="D6" s="116" t="s">
        <v>886</v>
      </c>
      <c r="E6" s="159" t="s">
        <v>765</v>
      </c>
      <c r="F6" s="140" t="s">
        <v>766</v>
      </c>
      <c r="G6" s="116" t="s">
        <v>886</v>
      </c>
      <c r="H6" s="159" t="s">
        <v>765</v>
      </c>
      <c r="I6" s="140" t="s">
        <v>766</v>
      </c>
      <c r="J6" s="116" t="s">
        <v>886</v>
      </c>
      <c r="K6" s="159" t="s">
        <v>765</v>
      </c>
      <c r="L6" s="140" t="s">
        <v>766</v>
      </c>
      <c r="M6" s="1462"/>
      <c r="N6" s="178"/>
      <c r="O6" s="178"/>
      <c r="P6" s="177"/>
      <c r="Q6" s="177"/>
      <c r="R6" s="177"/>
      <c r="S6" s="177"/>
      <c r="T6" s="177"/>
      <c r="U6" s="17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</row>
    <row r="7" spans="1:96" s="46" customFormat="1" ht="22.5" customHeight="1">
      <c r="A7" s="1425"/>
      <c r="B7" s="141" t="s">
        <v>767</v>
      </c>
      <c r="C7" s="141"/>
      <c r="D7" s="141" t="s">
        <v>767</v>
      </c>
      <c r="E7" s="141"/>
      <c r="F7" s="160" t="s">
        <v>768</v>
      </c>
      <c r="G7" s="141" t="s">
        <v>767</v>
      </c>
      <c r="H7" s="141"/>
      <c r="I7" s="160" t="s">
        <v>768</v>
      </c>
      <c r="J7" s="141" t="s">
        <v>767</v>
      </c>
      <c r="K7" s="141"/>
      <c r="L7" s="160" t="s">
        <v>768</v>
      </c>
      <c r="M7" s="1474"/>
      <c r="N7" s="178"/>
      <c r="O7" s="178"/>
      <c r="P7" s="177"/>
      <c r="Q7" s="177"/>
      <c r="R7" s="177"/>
      <c r="S7" s="177"/>
      <c r="T7" s="177"/>
      <c r="U7" s="17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</row>
    <row r="8" spans="1:13" s="97" customFormat="1" ht="19.5" customHeight="1">
      <c r="A8" s="352" t="s">
        <v>175</v>
      </c>
      <c r="B8" s="471">
        <v>203.7</v>
      </c>
      <c r="C8" s="472">
        <v>12755</v>
      </c>
      <c r="D8" s="397">
        <v>204</v>
      </c>
      <c r="E8" s="397">
        <v>12755</v>
      </c>
      <c r="F8" s="472">
        <f>E8/D8*100</f>
        <v>6252.450980392156</v>
      </c>
      <c r="G8" s="473" t="s">
        <v>143</v>
      </c>
      <c r="H8" s="473" t="s">
        <v>143</v>
      </c>
      <c r="I8" s="473" t="s">
        <v>143</v>
      </c>
      <c r="J8" s="473" t="s">
        <v>143</v>
      </c>
      <c r="K8" s="473" t="s">
        <v>143</v>
      </c>
      <c r="L8" s="473" t="s">
        <v>143</v>
      </c>
      <c r="M8" s="467" t="s">
        <v>1698</v>
      </c>
    </row>
    <row r="9" spans="1:13" s="179" customFormat="1" ht="19.5" customHeight="1">
      <c r="A9" s="351" t="s">
        <v>386</v>
      </c>
      <c r="B9" s="469">
        <v>1639</v>
      </c>
      <c r="C9" s="469">
        <v>86876</v>
      </c>
      <c r="D9" s="474">
        <v>1288.3</v>
      </c>
      <c r="E9" s="474">
        <v>71125.7</v>
      </c>
      <c r="F9" s="469">
        <v>5521</v>
      </c>
      <c r="G9" s="469">
        <v>351</v>
      </c>
      <c r="H9" s="469">
        <v>15790</v>
      </c>
      <c r="I9" s="469">
        <v>4499</v>
      </c>
      <c r="J9" s="470" t="s">
        <v>1447</v>
      </c>
      <c r="K9" s="470" t="s">
        <v>1447</v>
      </c>
      <c r="L9" s="470" t="s">
        <v>1447</v>
      </c>
      <c r="M9" s="467" t="s">
        <v>1699</v>
      </c>
    </row>
    <row r="10" spans="1:13" s="97" customFormat="1" ht="19.5" customHeight="1">
      <c r="A10" s="164" t="s">
        <v>1456</v>
      </c>
      <c r="B10" s="475">
        <v>2030</v>
      </c>
      <c r="C10" s="476">
        <v>118452</v>
      </c>
      <c r="D10" s="386">
        <v>1034</v>
      </c>
      <c r="E10" s="386">
        <v>67024</v>
      </c>
      <c r="F10" s="476">
        <v>6480</v>
      </c>
      <c r="G10" s="477">
        <v>1196</v>
      </c>
      <c r="H10" s="477">
        <v>51428</v>
      </c>
      <c r="I10" s="477">
        <v>4299</v>
      </c>
      <c r="J10" s="477" t="s">
        <v>143</v>
      </c>
      <c r="K10" s="477" t="s">
        <v>143</v>
      </c>
      <c r="L10" s="477" t="s">
        <v>143</v>
      </c>
      <c r="M10" s="1024" t="s">
        <v>1700</v>
      </c>
    </row>
    <row r="11" spans="1:13" s="180" customFormat="1" ht="19.5" customHeight="1">
      <c r="A11" s="164" t="s">
        <v>1443</v>
      </c>
      <c r="B11" s="475">
        <f>SUM(D11,G11,J11)</f>
        <v>2366</v>
      </c>
      <c r="C11" s="476">
        <f>SUM(E11,H11,K11)</f>
        <v>122147</v>
      </c>
      <c r="D11" s="386">
        <v>1179</v>
      </c>
      <c r="E11" s="386">
        <v>70938</v>
      </c>
      <c r="F11" s="476">
        <f>E11/D11*100</f>
        <v>6016.793893129771</v>
      </c>
      <c r="G11" s="477">
        <v>1187</v>
      </c>
      <c r="H11" s="477">
        <v>51209</v>
      </c>
      <c r="I11" s="477">
        <f>H11/G11*100</f>
        <v>4314.153327716934</v>
      </c>
      <c r="J11" s="640" t="s">
        <v>1580</v>
      </c>
      <c r="K11" s="640" t="s">
        <v>1580</v>
      </c>
      <c r="L11" s="641" t="s">
        <v>1580</v>
      </c>
      <c r="M11" s="1023" t="s">
        <v>1443</v>
      </c>
    </row>
    <row r="12" spans="1:13" s="180" customFormat="1" ht="19.5" customHeight="1">
      <c r="A12" s="164" t="s">
        <v>1206</v>
      </c>
      <c r="B12" s="476">
        <v>5811</v>
      </c>
      <c r="C12" s="476">
        <v>262650</v>
      </c>
      <c r="D12" s="386">
        <v>4611</v>
      </c>
      <c r="E12" s="386">
        <v>211746</v>
      </c>
      <c r="F12" s="476">
        <v>4592</v>
      </c>
      <c r="G12" s="477">
        <v>1200</v>
      </c>
      <c r="H12" s="477">
        <v>50904</v>
      </c>
      <c r="I12" s="477">
        <v>4242</v>
      </c>
      <c r="J12" s="640" t="s">
        <v>1447</v>
      </c>
      <c r="K12" s="640" t="s">
        <v>1447</v>
      </c>
      <c r="L12" s="641" t="s">
        <v>1447</v>
      </c>
      <c r="M12" s="1023" t="s">
        <v>1206</v>
      </c>
    </row>
    <row r="13" spans="1:13" s="180" customFormat="1" ht="19.5" customHeight="1">
      <c r="A13" s="164" t="s">
        <v>1676</v>
      </c>
      <c r="B13" s="476">
        <v>6065</v>
      </c>
      <c r="C13" s="476">
        <v>336065</v>
      </c>
      <c r="D13" s="386">
        <v>4550</v>
      </c>
      <c r="E13" s="386">
        <v>267920</v>
      </c>
      <c r="F13" s="476">
        <v>5888</v>
      </c>
      <c r="G13" s="477">
        <v>1515</v>
      </c>
      <c r="H13" s="477">
        <v>68145</v>
      </c>
      <c r="I13" s="477">
        <v>4498</v>
      </c>
      <c r="J13" s="640">
        <v>0</v>
      </c>
      <c r="K13" s="640">
        <v>0</v>
      </c>
      <c r="L13" s="640">
        <v>0</v>
      </c>
      <c r="M13" s="1023" t="s">
        <v>1676</v>
      </c>
    </row>
    <row r="14" spans="1:13" s="180" customFormat="1" ht="19.5" customHeight="1">
      <c r="A14" s="1039" t="s">
        <v>1016</v>
      </c>
      <c r="B14" s="1101">
        <f>SUM(B15:B40)</f>
        <v>2480</v>
      </c>
      <c r="C14" s="1101">
        <f aca="true" t="shared" si="0" ref="C14:H14">SUM(C15:C40)</f>
        <v>140001</v>
      </c>
      <c r="D14" s="1101">
        <f t="shared" si="0"/>
        <v>1340</v>
      </c>
      <c r="E14" s="1101">
        <f t="shared" si="0"/>
        <v>83001</v>
      </c>
      <c r="F14" s="1101">
        <v>6194</v>
      </c>
      <c r="G14" s="1101">
        <f t="shared" si="0"/>
        <v>1140</v>
      </c>
      <c r="H14" s="1101">
        <f t="shared" si="0"/>
        <v>57000</v>
      </c>
      <c r="I14" s="1101">
        <v>5000</v>
      </c>
      <c r="J14" s="1102">
        <v>0</v>
      </c>
      <c r="K14" s="1102">
        <v>0</v>
      </c>
      <c r="L14" s="1102">
        <v>0</v>
      </c>
      <c r="M14" s="1040" t="s">
        <v>1016</v>
      </c>
    </row>
    <row r="15" spans="1:13" s="180" customFormat="1" ht="19.5" customHeight="1">
      <c r="A15" s="39" t="s">
        <v>1017</v>
      </c>
      <c r="B15" s="475">
        <f>SUM(D15,G15,J15)</f>
        <v>24</v>
      </c>
      <c r="C15" s="476">
        <f>SUM(E15,H15,K15)</f>
        <v>1361</v>
      </c>
      <c r="D15" s="386">
        <v>24</v>
      </c>
      <c r="E15" s="386">
        <v>1361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82" t="s">
        <v>1069</v>
      </c>
    </row>
    <row r="16" spans="1:13" s="180" customFormat="1" ht="19.5" customHeight="1">
      <c r="A16" s="39" t="s">
        <v>1019</v>
      </c>
      <c r="B16" s="475">
        <f aca="true" t="shared" si="1" ref="B16:C40">SUM(D16,G16,J16)</f>
        <v>277</v>
      </c>
      <c r="C16" s="476">
        <f t="shared" si="1"/>
        <v>17101</v>
      </c>
      <c r="D16" s="386">
        <v>277</v>
      </c>
      <c r="E16" s="386">
        <v>17101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82" t="s">
        <v>1070</v>
      </c>
    </row>
    <row r="17" spans="1:13" s="180" customFormat="1" ht="19.5" customHeight="1">
      <c r="A17" s="39" t="s">
        <v>1021</v>
      </c>
      <c r="B17" s="475">
        <f t="shared" si="1"/>
        <v>1841</v>
      </c>
      <c r="C17" s="476">
        <f t="shared" si="1"/>
        <v>100981</v>
      </c>
      <c r="D17" s="386">
        <v>701</v>
      </c>
      <c r="E17" s="386">
        <v>43981</v>
      </c>
      <c r="F17" s="640">
        <v>0</v>
      </c>
      <c r="G17" s="477">
        <v>1140</v>
      </c>
      <c r="H17" s="477">
        <v>57000</v>
      </c>
      <c r="I17" s="640">
        <v>0</v>
      </c>
      <c r="J17" s="640">
        <v>0</v>
      </c>
      <c r="K17" s="640">
        <v>0</v>
      </c>
      <c r="L17" s="640">
        <v>0</v>
      </c>
      <c r="M17" s="82" t="s">
        <v>1071</v>
      </c>
    </row>
    <row r="18" spans="1:13" s="180" customFormat="1" ht="19.5" customHeight="1">
      <c r="A18" s="39" t="s">
        <v>1023</v>
      </c>
      <c r="B18" s="475">
        <f t="shared" si="1"/>
        <v>108</v>
      </c>
      <c r="C18" s="476">
        <f t="shared" si="1"/>
        <v>6404</v>
      </c>
      <c r="D18" s="386">
        <v>108</v>
      </c>
      <c r="E18" s="386">
        <v>6404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82" t="s">
        <v>1072</v>
      </c>
    </row>
    <row r="19" spans="1:13" s="180" customFormat="1" ht="19.5" customHeight="1">
      <c r="A19" s="39" t="s">
        <v>1025</v>
      </c>
      <c r="B19" s="475">
        <f t="shared" si="1"/>
        <v>111</v>
      </c>
      <c r="C19" s="476">
        <f t="shared" si="1"/>
        <v>6872</v>
      </c>
      <c r="D19" s="386">
        <v>111</v>
      </c>
      <c r="E19" s="386">
        <v>6872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82" t="s">
        <v>1073</v>
      </c>
    </row>
    <row r="20" spans="1:13" s="180" customFormat="1" ht="19.5" customHeight="1">
      <c r="A20" s="39" t="s">
        <v>1027</v>
      </c>
      <c r="B20" s="640">
        <v>0</v>
      </c>
      <c r="C20" s="640">
        <v>0</v>
      </c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82" t="s">
        <v>1074</v>
      </c>
    </row>
    <row r="21" spans="1:13" s="180" customFormat="1" ht="19.5" customHeight="1">
      <c r="A21" s="39" t="s">
        <v>1029</v>
      </c>
      <c r="B21" s="640">
        <v>0</v>
      </c>
      <c r="C21" s="640">
        <v>0</v>
      </c>
      <c r="D21" s="640">
        <v>0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82" t="s">
        <v>1075</v>
      </c>
    </row>
    <row r="22" spans="1:13" s="180" customFormat="1" ht="19.5" customHeight="1">
      <c r="A22" s="39" t="s">
        <v>1060</v>
      </c>
      <c r="B22" s="640">
        <v>0</v>
      </c>
      <c r="C22" s="640">
        <v>0</v>
      </c>
      <c r="D22" s="640">
        <v>0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82" t="s">
        <v>1076</v>
      </c>
    </row>
    <row r="23" spans="1:13" s="180" customFormat="1" ht="19.5" customHeight="1">
      <c r="A23" s="39" t="s">
        <v>1061</v>
      </c>
      <c r="B23" s="640">
        <v>0</v>
      </c>
      <c r="C23" s="640">
        <v>0</v>
      </c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82" t="s">
        <v>1077</v>
      </c>
    </row>
    <row r="24" spans="1:13" s="180" customFormat="1" ht="19.5" customHeight="1">
      <c r="A24" s="39" t="s">
        <v>1062</v>
      </c>
      <c r="B24" s="640">
        <v>0</v>
      </c>
      <c r="C24" s="640">
        <v>0</v>
      </c>
      <c r="D24" s="640">
        <v>0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0</v>
      </c>
      <c r="M24" s="82" t="s">
        <v>1078</v>
      </c>
    </row>
    <row r="25" spans="1:13" s="180" customFormat="1" ht="19.5" customHeight="1">
      <c r="A25" s="39" t="s">
        <v>1063</v>
      </c>
      <c r="B25" s="640">
        <v>0</v>
      </c>
      <c r="C25" s="640">
        <v>0</v>
      </c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82" t="s">
        <v>1079</v>
      </c>
    </row>
    <row r="26" spans="1:13" s="180" customFormat="1" ht="19.5" customHeight="1">
      <c r="A26" s="39" t="s">
        <v>1064</v>
      </c>
      <c r="B26" s="640">
        <v>0</v>
      </c>
      <c r="C26" s="640">
        <v>0</v>
      </c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82" t="s">
        <v>1080</v>
      </c>
    </row>
    <row r="27" spans="1:13" s="180" customFormat="1" ht="19.5" customHeight="1">
      <c r="A27" s="39" t="s">
        <v>1065</v>
      </c>
      <c r="B27" s="640">
        <v>0</v>
      </c>
      <c r="C27" s="640">
        <v>0</v>
      </c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82" t="s">
        <v>1081</v>
      </c>
    </row>
    <row r="28" spans="1:13" s="180" customFormat="1" ht="19.5" customHeight="1">
      <c r="A28" s="39" t="s">
        <v>1066</v>
      </c>
      <c r="B28" s="640">
        <v>0</v>
      </c>
      <c r="C28" s="640">
        <v>0</v>
      </c>
      <c r="D28" s="640">
        <v>0</v>
      </c>
      <c r="E28" s="640">
        <v>0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82" t="s">
        <v>1082</v>
      </c>
    </row>
    <row r="29" spans="1:13" s="180" customFormat="1" ht="19.5" customHeight="1">
      <c r="A29" s="39" t="s">
        <v>1067</v>
      </c>
      <c r="B29" s="475">
        <f t="shared" si="1"/>
        <v>2</v>
      </c>
      <c r="C29" s="476">
        <f t="shared" si="1"/>
        <v>133</v>
      </c>
      <c r="D29" s="386">
        <v>2</v>
      </c>
      <c r="E29" s="386">
        <v>133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82" t="s">
        <v>1083</v>
      </c>
    </row>
    <row r="30" spans="1:13" s="180" customFormat="1" ht="19.5" customHeight="1">
      <c r="A30" s="39" t="s">
        <v>1039</v>
      </c>
      <c r="B30" s="475">
        <f t="shared" si="1"/>
        <v>1</v>
      </c>
      <c r="C30" s="476">
        <f t="shared" si="1"/>
        <v>61</v>
      </c>
      <c r="D30" s="386">
        <v>1</v>
      </c>
      <c r="E30" s="386">
        <v>61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82" t="s">
        <v>1084</v>
      </c>
    </row>
    <row r="31" spans="1:13" s="180" customFormat="1" ht="19.5" customHeight="1">
      <c r="A31" s="39" t="s">
        <v>1041</v>
      </c>
      <c r="B31" s="475">
        <f t="shared" si="1"/>
        <v>6</v>
      </c>
      <c r="C31" s="476">
        <f t="shared" si="1"/>
        <v>367</v>
      </c>
      <c r="D31" s="386">
        <v>6</v>
      </c>
      <c r="E31" s="386">
        <v>367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82" t="s">
        <v>1085</v>
      </c>
    </row>
    <row r="32" spans="1:13" s="180" customFormat="1" ht="19.5" customHeight="1">
      <c r="A32" s="39" t="s">
        <v>1043</v>
      </c>
      <c r="B32" s="475">
        <f t="shared" si="1"/>
        <v>12</v>
      </c>
      <c r="C32" s="476">
        <f t="shared" si="1"/>
        <v>732</v>
      </c>
      <c r="D32" s="386">
        <v>12</v>
      </c>
      <c r="E32" s="386">
        <v>732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82" t="s">
        <v>1086</v>
      </c>
    </row>
    <row r="33" spans="1:13" s="180" customFormat="1" ht="19.5" customHeight="1">
      <c r="A33" s="39" t="s">
        <v>1045</v>
      </c>
      <c r="B33" s="475">
        <f t="shared" si="1"/>
        <v>25</v>
      </c>
      <c r="C33" s="476">
        <f t="shared" si="1"/>
        <v>1525</v>
      </c>
      <c r="D33" s="386">
        <v>25</v>
      </c>
      <c r="E33" s="386">
        <v>1525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82" t="s">
        <v>1087</v>
      </c>
    </row>
    <row r="34" spans="1:13" s="180" customFormat="1" ht="19.5" customHeight="1">
      <c r="A34" s="39" t="s">
        <v>1047</v>
      </c>
      <c r="B34" s="475">
        <f t="shared" si="1"/>
        <v>35</v>
      </c>
      <c r="C34" s="476">
        <f t="shared" si="1"/>
        <v>2135</v>
      </c>
      <c r="D34" s="386">
        <v>35</v>
      </c>
      <c r="E34" s="386">
        <v>2135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82" t="s">
        <v>1088</v>
      </c>
    </row>
    <row r="35" spans="1:13" s="180" customFormat="1" ht="19.5" customHeight="1">
      <c r="A35" s="39" t="s">
        <v>1049</v>
      </c>
      <c r="B35" s="475">
        <f t="shared" si="1"/>
        <v>22</v>
      </c>
      <c r="C35" s="476">
        <f t="shared" si="1"/>
        <v>1342</v>
      </c>
      <c r="D35" s="386">
        <v>22</v>
      </c>
      <c r="E35" s="386">
        <v>1342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82" t="s">
        <v>1089</v>
      </c>
    </row>
    <row r="36" spans="1:13" s="180" customFormat="1" ht="19.5" customHeight="1">
      <c r="A36" s="39" t="s">
        <v>1068</v>
      </c>
      <c r="B36" s="475">
        <f t="shared" si="1"/>
        <v>2</v>
      </c>
      <c r="C36" s="476">
        <f t="shared" si="1"/>
        <v>133</v>
      </c>
      <c r="D36" s="386">
        <v>2</v>
      </c>
      <c r="E36" s="386">
        <v>133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82" t="s">
        <v>1090</v>
      </c>
    </row>
    <row r="37" spans="1:13" s="180" customFormat="1" ht="19.5" customHeight="1">
      <c r="A37" s="39" t="s">
        <v>1052</v>
      </c>
      <c r="B37" s="475">
        <f t="shared" si="1"/>
        <v>5</v>
      </c>
      <c r="C37" s="476">
        <f t="shared" si="1"/>
        <v>305</v>
      </c>
      <c r="D37" s="386">
        <v>5</v>
      </c>
      <c r="E37" s="386">
        <v>305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82" t="s">
        <v>1091</v>
      </c>
    </row>
    <row r="38" spans="1:13" s="180" customFormat="1" ht="19.5" customHeight="1">
      <c r="A38" s="39" t="s">
        <v>1054</v>
      </c>
      <c r="B38" s="475">
        <f t="shared" si="1"/>
        <v>4</v>
      </c>
      <c r="C38" s="476">
        <f t="shared" si="1"/>
        <v>244</v>
      </c>
      <c r="D38" s="386">
        <v>4</v>
      </c>
      <c r="E38" s="386">
        <v>244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82" t="s">
        <v>1092</v>
      </c>
    </row>
    <row r="39" spans="1:13" s="180" customFormat="1" ht="19.5" customHeight="1">
      <c r="A39" s="39" t="s">
        <v>1056</v>
      </c>
      <c r="B39" s="475">
        <f t="shared" si="1"/>
        <v>3</v>
      </c>
      <c r="C39" s="476">
        <f t="shared" si="1"/>
        <v>183</v>
      </c>
      <c r="D39" s="386">
        <v>3</v>
      </c>
      <c r="E39" s="386">
        <v>183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82" t="s">
        <v>1093</v>
      </c>
    </row>
    <row r="40" spans="1:13" s="180" customFormat="1" ht="19.5" customHeight="1">
      <c r="A40" s="1053" t="s">
        <v>1058</v>
      </c>
      <c r="B40" s="1103">
        <f t="shared" si="1"/>
        <v>2</v>
      </c>
      <c r="C40" s="1104">
        <f t="shared" si="1"/>
        <v>122</v>
      </c>
      <c r="D40" s="1057">
        <v>2</v>
      </c>
      <c r="E40" s="1057">
        <v>122</v>
      </c>
      <c r="F40" s="1059">
        <v>0</v>
      </c>
      <c r="G40" s="1059">
        <v>0</v>
      </c>
      <c r="H40" s="1059">
        <v>0</v>
      </c>
      <c r="I40" s="1059">
        <v>0</v>
      </c>
      <c r="J40" s="1059">
        <v>0</v>
      </c>
      <c r="K40" s="1059">
        <v>0</v>
      </c>
      <c r="L40" s="1059">
        <v>0</v>
      </c>
      <c r="M40" s="1054" t="s">
        <v>1094</v>
      </c>
    </row>
    <row r="41" spans="1:20" s="466" customFormat="1" ht="15.75" customHeight="1">
      <c r="A41" s="1402" t="s">
        <v>743</v>
      </c>
      <c r="B41" s="1403"/>
      <c r="C41" s="1403"/>
      <c r="D41" s="734"/>
      <c r="E41" s="677"/>
      <c r="F41" s="866"/>
      <c r="G41" s="849"/>
      <c r="H41" s="1394" t="s">
        <v>745</v>
      </c>
      <c r="I41" s="849"/>
      <c r="J41" s="849"/>
      <c r="K41" s="866"/>
      <c r="L41" s="849"/>
      <c r="M41" s="465"/>
      <c r="R41" s="465"/>
      <c r="S41" s="465"/>
      <c r="T41" s="465"/>
    </row>
    <row r="42" spans="1:98" s="115" customFormat="1" ht="12.75">
      <c r="A42" s="1398" t="s">
        <v>1289</v>
      </c>
      <c r="B42" s="1399"/>
      <c r="C42" s="1399"/>
      <c r="D42" s="677"/>
      <c r="E42" s="677"/>
      <c r="F42" s="867"/>
      <c r="G42" s="677"/>
      <c r="H42" s="677" t="s">
        <v>1290</v>
      </c>
      <c r="I42" s="677"/>
      <c r="J42" s="868"/>
      <c r="K42" s="867"/>
      <c r="L42" s="868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</row>
    <row r="43" spans="1:98" s="115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</row>
  </sheetData>
  <mergeCells count="11">
    <mergeCell ref="A2:B2"/>
    <mergeCell ref="A1:M1"/>
    <mergeCell ref="A41:C41"/>
    <mergeCell ref="A42:C42"/>
    <mergeCell ref="M4:M7"/>
    <mergeCell ref="A3:B3"/>
    <mergeCell ref="A4:A7"/>
    <mergeCell ref="B5:C5"/>
    <mergeCell ref="D5:F5"/>
    <mergeCell ref="G5:I5"/>
    <mergeCell ref="J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3">
      <selection activeCell="D42" sqref="D42"/>
    </sheetView>
  </sheetViews>
  <sheetFormatPr defaultColWidth="9.140625" defaultRowHeight="21.75" customHeight="1"/>
  <cols>
    <col min="1" max="1" width="15.140625" style="26" customWidth="1"/>
    <col min="2" max="2" width="12.00390625" style="26" customWidth="1"/>
    <col min="3" max="3" width="12.140625" style="26" customWidth="1"/>
    <col min="4" max="4" width="10.57421875" style="26" bestFit="1" customWidth="1"/>
    <col min="5" max="6" width="11.28125" style="26" customWidth="1"/>
    <col min="7" max="7" width="10.421875" style="26" customWidth="1"/>
    <col min="8" max="9" width="11.28125" style="26" customWidth="1"/>
    <col min="10" max="10" width="10.57421875" style="26" bestFit="1" customWidth="1"/>
    <col min="11" max="11" width="18.140625" style="26" customWidth="1"/>
    <col min="12" max="12" width="10.00390625" style="26" customWidth="1"/>
    <col min="13" max="13" width="14.421875" style="26" customWidth="1"/>
    <col min="14" max="16384" width="10.00390625" style="26" customWidth="1"/>
  </cols>
  <sheetData>
    <row r="1" spans="1:19" s="75" customFormat="1" ht="30" customHeight="1">
      <c r="A1" s="1407" t="s">
        <v>840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27"/>
      <c r="N1" s="89"/>
      <c r="O1" s="89"/>
      <c r="P1" s="89"/>
      <c r="Q1" s="89"/>
      <c r="R1" s="89"/>
      <c r="S1" s="89"/>
    </row>
    <row r="2" spans="1:17" s="32" customFormat="1" ht="13.5" customHeight="1">
      <c r="A2" s="1400" t="s">
        <v>1599</v>
      </c>
      <c r="B2" s="1401"/>
      <c r="C2" s="146"/>
      <c r="D2" s="146"/>
      <c r="E2" s="146"/>
      <c r="F2" s="146"/>
      <c r="G2" s="146"/>
      <c r="H2" s="146"/>
      <c r="I2" s="146"/>
      <c r="J2" s="146"/>
      <c r="K2" s="1027" t="s">
        <v>1600</v>
      </c>
      <c r="M2" s="193"/>
      <c r="N2" s="146"/>
      <c r="O2" s="146"/>
      <c r="P2" s="146"/>
      <c r="Q2" s="146"/>
    </row>
    <row r="3" spans="1:11" s="37" customFormat="1" ht="18" customHeight="1">
      <c r="A3" s="1423" t="s">
        <v>1464</v>
      </c>
      <c r="B3" s="1419" t="s">
        <v>144</v>
      </c>
      <c r="C3" s="1514"/>
      <c r="D3" s="1515"/>
      <c r="E3" s="1422" t="s">
        <v>145</v>
      </c>
      <c r="F3" s="1514"/>
      <c r="G3" s="1515"/>
      <c r="H3" s="1419" t="s">
        <v>146</v>
      </c>
      <c r="I3" s="1514"/>
      <c r="J3" s="1514"/>
      <c r="K3" s="1404" t="s">
        <v>1449</v>
      </c>
    </row>
    <row r="4" spans="1:11" s="37" customFormat="1" ht="18" customHeight="1">
      <c r="A4" s="1408"/>
      <c r="B4" s="116" t="s">
        <v>751</v>
      </c>
      <c r="C4" s="159" t="s">
        <v>897</v>
      </c>
      <c r="D4" s="355" t="s">
        <v>1658</v>
      </c>
      <c r="E4" s="116" t="s">
        <v>751</v>
      </c>
      <c r="F4" s="159" t="s">
        <v>897</v>
      </c>
      <c r="G4" s="355" t="s">
        <v>1658</v>
      </c>
      <c r="H4" s="116" t="s">
        <v>751</v>
      </c>
      <c r="I4" s="159" t="s">
        <v>897</v>
      </c>
      <c r="J4" s="354" t="s">
        <v>1658</v>
      </c>
      <c r="K4" s="1405"/>
    </row>
    <row r="5" spans="1:11" s="37" customFormat="1" ht="15" customHeight="1">
      <c r="A5" s="1409"/>
      <c r="B5" s="134" t="s">
        <v>1659</v>
      </c>
      <c r="C5" s="134"/>
      <c r="D5" s="356" t="s">
        <v>147</v>
      </c>
      <c r="E5" s="134" t="s">
        <v>1659</v>
      </c>
      <c r="F5" s="134"/>
      <c r="G5" s="356" t="s">
        <v>147</v>
      </c>
      <c r="H5" s="134" t="s">
        <v>1659</v>
      </c>
      <c r="I5" s="134"/>
      <c r="J5" s="357" t="s">
        <v>147</v>
      </c>
      <c r="K5" s="1406"/>
    </row>
    <row r="6" spans="1:11" s="42" customFormat="1" ht="12.75" customHeight="1">
      <c r="A6" s="480" t="s">
        <v>175</v>
      </c>
      <c r="B6" s="40">
        <v>35</v>
      </c>
      <c r="C6" s="40">
        <v>35</v>
      </c>
      <c r="D6" s="40">
        <v>100</v>
      </c>
      <c r="E6" s="40">
        <v>92</v>
      </c>
      <c r="F6" s="40">
        <v>61</v>
      </c>
      <c r="G6" s="40">
        <v>66</v>
      </c>
      <c r="H6" s="78" t="s">
        <v>1580</v>
      </c>
      <c r="I6" s="78" t="s">
        <v>1580</v>
      </c>
      <c r="J6" s="78" t="s">
        <v>1580</v>
      </c>
      <c r="K6" s="664" t="s">
        <v>1241</v>
      </c>
    </row>
    <row r="7" spans="1:11" s="42" customFormat="1" ht="12.75" customHeight="1">
      <c r="A7" s="481" t="s">
        <v>386</v>
      </c>
      <c r="B7" s="780">
        <v>382</v>
      </c>
      <c r="C7" s="780">
        <v>452</v>
      </c>
      <c r="D7" s="780">
        <v>118</v>
      </c>
      <c r="E7" s="780">
        <v>1286</v>
      </c>
      <c r="F7" s="780">
        <v>801</v>
      </c>
      <c r="G7" s="780">
        <f>(F7/E7)*100</f>
        <v>62.28615863141525</v>
      </c>
      <c r="H7" s="78" t="s">
        <v>1580</v>
      </c>
      <c r="I7" s="78" t="s">
        <v>1580</v>
      </c>
      <c r="J7" s="78" t="s">
        <v>1580</v>
      </c>
      <c r="K7" s="664" t="s">
        <v>1250</v>
      </c>
    </row>
    <row r="8" spans="1:11" s="42" customFormat="1" ht="12.75" customHeight="1">
      <c r="A8" s="39" t="s">
        <v>1456</v>
      </c>
      <c r="B8" s="40">
        <v>326</v>
      </c>
      <c r="C8" s="40">
        <v>252</v>
      </c>
      <c r="D8" s="40">
        <v>77</v>
      </c>
      <c r="E8" s="40">
        <v>1401</v>
      </c>
      <c r="F8" s="40">
        <v>1010</v>
      </c>
      <c r="G8" s="40">
        <v>72</v>
      </c>
      <c r="H8" s="590" t="s">
        <v>143</v>
      </c>
      <c r="I8" s="590" t="s">
        <v>143</v>
      </c>
      <c r="J8" s="590" t="s">
        <v>143</v>
      </c>
      <c r="K8" s="82" t="s">
        <v>1456</v>
      </c>
    </row>
    <row r="9" spans="1:11" s="42" customFormat="1" ht="12.75" customHeight="1">
      <c r="A9" s="39" t="s">
        <v>1443</v>
      </c>
      <c r="B9" s="40">
        <v>303</v>
      </c>
      <c r="C9" s="40">
        <v>204</v>
      </c>
      <c r="D9" s="40">
        <f>C9/B9*100</f>
        <v>67.32673267326733</v>
      </c>
      <c r="E9" s="40">
        <v>1308</v>
      </c>
      <c r="F9" s="40">
        <v>662</v>
      </c>
      <c r="G9" s="40">
        <f>F9/E9*100</f>
        <v>50.61162079510704</v>
      </c>
      <c r="H9" s="590" t="s">
        <v>1580</v>
      </c>
      <c r="I9" s="590" t="s">
        <v>1580</v>
      </c>
      <c r="J9" s="642" t="s">
        <v>1580</v>
      </c>
      <c r="K9" s="82" t="s">
        <v>1443</v>
      </c>
    </row>
    <row r="10" spans="1:11" s="42" customFormat="1" ht="12.75" customHeight="1">
      <c r="A10" s="39" t="s">
        <v>1206</v>
      </c>
      <c r="B10" s="40">
        <v>545</v>
      </c>
      <c r="C10" s="40">
        <v>665</v>
      </c>
      <c r="D10" s="40">
        <v>122</v>
      </c>
      <c r="E10" s="40">
        <v>1525</v>
      </c>
      <c r="F10" s="40">
        <v>762</v>
      </c>
      <c r="G10" s="40">
        <v>50</v>
      </c>
      <c r="H10" s="590" t="s">
        <v>1580</v>
      </c>
      <c r="I10" s="590" t="s">
        <v>1580</v>
      </c>
      <c r="J10" s="642" t="s">
        <v>1580</v>
      </c>
      <c r="K10" s="82" t="s">
        <v>1207</v>
      </c>
    </row>
    <row r="11" spans="1:11" s="42" customFormat="1" ht="12.75" customHeight="1">
      <c r="A11" s="39" t="s">
        <v>1676</v>
      </c>
      <c r="B11" s="40">
        <v>1008</v>
      </c>
      <c r="C11" s="40">
        <v>1210</v>
      </c>
      <c r="D11" s="40">
        <v>120</v>
      </c>
      <c r="E11" s="40">
        <v>1407</v>
      </c>
      <c r="F11" s="40">
        <v>620</v>
      </c>
      <c r="G11" s="40">
        <v>44</v>
      </c>
      <c r="H11" s="590">
        <v>2</v>
      </c>
      <c r="I11" s="590">
        <v>2</v>
      </c>
      <c r="J11" s="590">
        <v>91</v>
      </c>
      <c r="K11" s="82" t="s">
        <v>1676</v>
      </c>
    </row>
    <row r="12" spans="1:11" s="42" customFormat="1" ht="12.75" customHeight="1">
      <c r="A12" s="39" t="s">
        <v>1016</v>
      </c>
      <c r="B12" s="40">
        <f>SUM(B13:B38)</f>
        <v>292</v>
      </c>
      <c r="C12" s="40">
        <f>SUM(C13:C38)</f>
        <v>355</v>
      </c>
      <c r="D12" s="40">
        <v>121</v>
      </c>
      <c r="E12" s="40">
        <f>SUM(E13:E38)</f>
        <v>1125</v>
      </c>
      <c r="F12" s="40">
        <f>SUM(F13:F38)</f>
        <v>593</v>
      </c>
      <c r="G12" s="40">
        <v>53</v>
      </c>
      <c r="H12" s="590" t="s">
        <v>1580</v>
      </c>
      <c r="I12" s="590" t="s">
        <v>1580</v>
      </c>
      <c r="J12" s="642" t="s">
        <v>1580</v>
      </c>
      <c r="K12" s="82" t="s">
        <v>1016</v>
      </c>
    </row>
    <row r="13" spans="1:11" s="42" customFormat="1" ht="12.75" customHeight="1">
      <c r="A13" s="39" t="s">
        <v>1017</v>
      </c>
      <c r="B13" s="40">
        <v>90</v>
      </c>
      <c r="C13" s="40">
        <v>120</v>
      </c>
      <c r="D13" s="40">
        <v>133</v>
      </c>
      <c r="E13" s="40">
        <v>340</v>
      </c>
      <c r="F13" s="40">
        <v>170</v>
      </c>
      <c r="G13" s="40">
        <v>50</v>
      </c>
      <c r="H13" s="590" t="s">
        <v>1580</v>
      </c>
      <c r="I13" s="590" t="s">
        <v>1580</v>
      </c>
      <c r="J13" s="642" t="s">
        <v>1580</v>
      </c>
      <c r="K13" s="82" t="s">
        <v>1069</v>
      </c>
    </row>
    <row r="14" spans="1:11" s="42" customFormat="1" ht="12.75" customHeight="1">
      <c r="A14" s="39" t="s">
        <v>1019</v>
      </c>
      <c r="B14" s="40">
        <v>56</v>
      </c>
      <c r="C14" s="40">
        <v>68</v>
      </c>
      <c r="D14" s="40">
        <v>121</v>
      </c>
      <c r="E14" s="40">
        <v>320</v>
      </c>
      <c r="F14" s="40">
        <v>192</v>
      </c>
      <c r="G14" s="40">
        <v>60</v>
      </c>
      <c r="H14" s="590" t="s">
        <v>1580</v>
      </c>
      <c r="I14" s="590" t="s">
        <v>1580</v>
      </c>
      <c r="J14" s="642" t="s">
        <v>1580</v>
      </c>
      <c r="K14" s="82" t="s">
        <v>1070</v>
      </c>
    </row>
    <row r="15" spans="1:11" s="42" customFormat="1" ht="12.75" customHeight="1">
      <c r="A15" s="39" t="s">
        <v>1021</v>
      </c>
      <c r="B15" s="40">
        <v>97</v>
      </c>
      <c r="C15" s="40">
        <v>125</v>
      </c>
      <c r="D15" s="40">
        <v>129</v>
      </c>
      <c r="E15" s="40">
        <v>82</v>
      </c>
      <c r="F15" s="40">
        <v>33</v>
      </c>
      <c r="G15" s="40">
        <v>40</v>
      </c>
      <c r="H15" s="590" t="s">
        <v>1580</v>
      </c>
      <c r="I15" s="590" t="s">
        <v>1580</v>
      </c>
      <c r="J15" s="642" t="s">
        <v>1580</v>
      </c>
      <c r="K15" s="82" t="s">
        <v>1071</v>
      </c>
    </row>
    <row r="16" spans="1:11" s="42" customFormat="1" ht="12.75" customHeight="1">
      <c r="A16" s="39" t="s">
        <v>1023</v>
      </c>
      <c r="B16" s="40">
        <v>7</v>
      </c>
      <c r="C16" s="40">
        <v>11</v>
      </c>
      <c r="D16" s="40">
        <v>150</v>
      </c>
      <c r="E16" s="40">
        <v>64</v>
      </c>
      <c r="F16" s="40">
        <v>64</v>
      </c>
      <c r="G16" s="40">
        <v>101</v>
      </c>
      <c r="H16" s="590" t="s">
        <v>1580</v>
      </c>
      <c r="I16" s="590" t="s">
        <v>1580</v>
      </c>
      <c r="J16" s="642" t="s">
        <v>1580</v>
      </c>
      <c r="K16" s="82" t="s">
        <v>1072</v>
      </c>
    </row>
    <row r="17" spans="1:11" s="42" customFormat="1" ht="12.75" customHeight="1">
      <c r="A17" s="39" t="s">
        <v>1025</v>
      </c>
      <c r="B17" s="40">
        <v>21</v>
      </c>
      <c r="C17" s="40">
        <v>13</v>
      </c>
      <c r="D17" s="40">
        <v>63</v>
      </c>
      <c r="E17" s="40">
        <v>300</v>
      </c>
      <c r="F17" s="40">
        <v>120</v>
      </c>
      <c r="G17" s="40">
        <v>40</v>
      </c>
      <c r="H17" s="590" t="s">
        <v>1580</v>
      </c>
      <c r="I17" s="590" t="s">
        <v>1580</v>
      </c>
      <c r="J17" s="642" t="s">
        <v>1580</v>
      </c>
      <c r="K17" s="82" t="s">
        <v>1073</v>
      </c>
    </row>
    <row r="18" spans="1:11" s="42" customFormat="1" ht="12.75" customHeight="1">
      <c r="A18" s="39" t="s">
        <v>1027</v>
      </c>
      <c r="B18" s="590" t="s">
        <v>1580</v>
      </c>
      <c r="C18" s="590" t="s">
        <v>1580</v>
      </c>
      <c r="D18" s="590" t="s">
        <v>1580</v>
      </c>
      <c r="E18" s="590" t="s">
        <v>1580</v>
      </c>
      <c r="F18" s="590" t="s">
        <v>1580</v>
      </c>
      <c r="G18" s="590" t="s">
        <v>1580</v>
      </c>
      <c r="H18" s="590" t="s">
        <v>1580</v>
      </c>
      <c r="I18" s="590" t="s">
        <v>1580</v>
      </c>
      <c r="J18" s="642" t="s">
        <v>1580</v>
      </c>
      <c r="K18" s="82" t="s">
        <v>1074</v>
      </c>
    </row>
    <row r="19" spans="1:11" s="42" customFormat="1" ht="12.75" customHeight="1">
      <c r="A19" s="39" t="s">
        <v>1029</v>
      </c>
      <c r="B19" s="590" t="s">
        <v>1580</v>
      </c>
      <c r="C19" s="590" t="s">
        <v>1580</v>
      </c>
      <c r="D19" s="590" t="s">
        <v>1580</v>
      </c>
      <c r="E19" s="590" t="s">
        <v>1580</v>
      </c>
      <c r="F19" s="590" t="s">
        <v>1580</v>
      </c>
      <c r="G19" s="590" t="s">
        <v>1580</v>
      </c>
      <c r="H19" s="590" t="s">
        <v>1580</v>
      </c>
      <c r="I19" s="590" t="s">
        <v>1580</v>
      </c>
      <c r="J19" s="642" t="s">
        <v>1580</v>
      </c>
      <c r="K19" s="82" t="s">
        <v>1075</v>
      </c>
    </row>
    <row r="20" spans="1:11" s="42" customFormat="1" ht="12.75" customHeight="1">
      <c r="A20" s="39" t="s">
        <v>1060</v>
      </c>
      <c r="B20" s="590" t="s">
        <v>1580</v>
      </c>
      <c r="C20" s="590" t="s">
        <v>1580</v>
      </c>
      <c r="D20" s="590" t="s">
        <v>1580</v>
      </c>
      <c r="E20" s="590" t="s">
        <v>1580</v>
      </c>
      <c r="F20" s="590" t="s">
        <v>1580</v>
      </c>
      <c r="G20" s="590" t="s">
        <v>1580</v>
      </c>
      <c r="H20" s="590" t="s">
        <v>1580</v>
      </c>
      <c r="I20" s="590" t="s">
        <v>1580</v>
      </c>
      <c r="J20" s="642" t="s">
        <v>1580</v>
      </c>
      <c r="K20" s="82" t="s">
        <v>1076</v>
      </c>
    </row>
    <row r="21" spans="1:11" s="42" customFormat="1" ht="12.75" customHeight="1">
      <c r="A21" s="39" t="s">
        <v>1061</v>
      </c>
      <c r="B21" s="590" t="s">
        <v>1580</v>
      </c>
      <c r="C21" s="590" t="s">
        <v>1580</v>
      </c>
      <c r="D21" s="590" t="s">
        <v>1580</v>
      </c>
      <c r="E21" s="590" t="s">
        <v>1580</v>
      </c>
      <c r="F21" s="590" t="s">
        <v>1580</v>
      </c>
      <c r="G21" s="590" t="s">
        <v>1580</v>
      </c>
      <c r="H21" s="590" t="s">
        <v>1580</v>
      </c>
      <c r="I21" s="590" t="s">
        <v>1580</v>
      </c>
      <c r="J21" s="642" t="s">
        <v>1580</v>
      </c>
      <c r="K21" s="82" t="s">
        <v>1077</v>
      </c>
    </row>
    <row r="22" spans="1:11" s="42" customFormat="1" ht="12.75" customHeight="1">
      <c r="A22" s="39" t="s">
        <v>1062</v>
      </c>
      <c r="B22" s="590" t="s">
        <v>1580</v>
      </c>
      <c r="C22" s="590" t="s">
        <v>1580</v>
      </c>
      <c r="D22" s="590" t="s">
        <v>1580</v>
      </c>
      <c r="E22" s="590" t="s">
        <v>1580</v>
      </c>
      <c r="F22" s="590" t="s">
        <v>1580</v>
      </c>
      <c r="G22" s="590" t="s">
        <v>1580</v>
      </c>
      <c r="H22" s="590" t="s">
        <v>1580</v>
      </c>
      <c r="I22" s="590" t="s">
        <v>1580</v>
      </c>
      <c r="J22" s="642" t="s">
        <v>1580</v>
      </c>
      <c r="K22" s="82" t="s">
        <v>1078</v>
      </c>
    </row>
    <row r="23" spans="1:11" s="42" customFormat="1" ht="12.75" customHeight="1">
      <c r="A23" s="39" t="s">
        <v>1063</v>
      </c>
      <c r="B23" s="590" t="s">
        <v>1580</v>
      </c>
      <c r="C23" s="590" t="s">
        <v>1580</v>
      </c>
      <c r="D23" s="590" t="s">
        <v>1580</v>
      </c>
      <c r="E23" s="590" t="s">
        <v>1580</v>
      </c>
      <c r="F23" s="590" t="s">
        <v>1580</v>
      </c>
      <c r="G23" s="590" t="s">
        <v>1580</v>
      </c>
      <c r="H23" s="590" t="s">
        <v>1580</v>
      </c>
      <c r="I23" s="590" t="s">
        <v>1580</v>
      </c>
      <c r="J23" s="642" t="s">
        <v>1580</v>
      </c>
      <c r="K23" s="82" t="s">
        <v>1079</v>
      </c>
    </row>
    <row r="24" spans="1:11" s="42" customFormat="1" ht="12.75" customHeight="1">
      <c r="A24" s="39" t="s">
        <v>1064</v>
      </c>
      <c r="B24" s="590" t="s">
        <v>1580</v>
      </c>
      <c r="C24" s="590" t="s">
        <v>1580</v>
      </c>
      <c r="D24" s="590" t="s">
        <v>1580</v>
      </c>
      <c r="E24" s="590" t="s">
        <v>1580</v>
      </c>
      <c r="F24" s="590" t="s">
        <v>1580</v>
      </c>
      <c r="G24" s="590" t="s">
        <v>1580</v>
      </c>
      <c r="H24" s="590" t="s">
        <v>1580</v>
      </c>
      <c r="I24" s="590" t="s">
        <v>1580</v>
      </c>
      <c r="J24" s="642" t="s">
        <v>1580</v>
      </c>
      <c r="K24" s="82" t="s">
        <v>1080</v>
      </c>
    </row>
    <row r="25" spans="1:11" s="42" customFormat="1" ht="12.75" customHeight="1">
      <c r="A25" s="39" t="s">
        <v>1065</v>
      </c>
      <c r="B25" s="590" t="s">
        <v>1580</v>
      </c>
      <c r="C25" s="590" t="s">
        <v>1580</v>
      </c>
      <c r="D25" s="590" t="s">
        <v>1580</v>
      </c>
      <c r="E25" s="590" t="s">
        <v>1580</v>
      </c>
      <c r="F25" s="590" t="s">
        <v>1580</v>
      </c>
      <c r="G25" s="590" t="s">
        <v>1580</v>
      </c>
      <c r="H25" s="590" t="s">
        <v>1580</v>
      </c>
      <c r="I25" s="590" t="s">
        <v>1580</v>
      </c>
      <c r="J25" s="642" t="s">
        <v>1580</v>
      </c>
      <c r="K25" s="82" t="s">
        <v>1081</v>
      </c>
    </row>
    <row r="26" spans="1:11" s="42" customFormat="1" ht="12.75" customHeight="1">
      <c r="A26" s="39" t="s">
        <v>1066</v>
      </c>
      <c r="B26" s="590" t="s">
        <v>1580</v>
      </c>
      <c r="C26" s="590" t="s">
        <v>1580</v>
      </c>
      <c r="D26" s="590" t="s">
        <v>1580</v>
      </c>
      <c r="E26" s="590" t="s">
        <v>1580</v>
      </c>
      <c r="F26" s="590" t="s">
        <v>1580</v>
      </c>
      <c r="G26" s="590" t="s">
        <v>1580</v>
      </c>
      <c r="H26" s="590" t="s">
        <v>1580</v>
      </c>
      <c r="I26" s="590" t="s">
        <v>1580</v>
      </c>
      <c r="J26" s="642" t="s">
        <v>1580</v>
      </c>
      <c r="K26" s="82" t="s">
        <v>1082</v>
      </c>
    </row>
    <row r="27" spans="1:11" s="42" customFormat="1" ht="12.75" customHeight="1">
      <c r="A27" s="39" t="s">
        <v>1067</v>
      </c>
      <c r="B27" s="40">
        <v>2</v>
      </c>
      <c r="C27" s="40">
        <v>1</v>
      </c>
      <c r="D27" s="40">
        <v>53</v>
      </c>
      <c r="E27" s="40">
        <v>3</v>
      </c>
      <c r="F27" s="40">
        <v>1</v>
      </c>
      <c r="G27" s="40">
        <v>21</v>
      </c>
      <c r="H27" s="590" t="s">
        <v>1580</v>
      </c>
      <c r="I27" s="590" t="s">
        <v>1580</v>
      </c>
      <c r="J27" s="642" t="s">
        <v>1580</v>
      </c>
      <c r="K27" s="82" t="s">
        <v>1083</v>
      </c>
    </row>
    <row r="28" spans="1:11" s="42" customFormat="1" ht="12.75" customHeight="1">
      <c r="A28" s="39" t="s">
        <v>1039</v>
      </c>
      <c r="B28" s="590" t="s">
        <v>1580</v>
      </c>
      <c r="C28" s="590" t="s">
        <v>1580</v>
      </c>
      <c r="D28" s="590" t="s">
        <v>1580</v>
      </c>
      <c r="E28" s="590" t="s">
        <v>1580</v>
      </c>
      <c r="F28" s="590" t="s">
        <v>1580</v>
      </c>
      <c r="G28" s="590" t="s">
        <v>1580</v>
      </c>
      <c r="H28" s="590" t="s">
        <v>1580</v>
      </c>
      <c r="I28" s="590" t="s">
        <v>1580</v>
      </c>
      <c r="J28" s="642" t="s">
        <v>1580</v>
      </c>
      <c r="K28" s="82" t="s">
        <v>1084</v>
      </c>
    </row>
    <row r="29" spans="1:11" s="42" customFormat="1" ht="12.75" customHeight="1">
      <c r="A29" s="39" t="s">
        <v>1041</v>
      </c>
      <c r="B29" s="590" t="s">
        <v>1580</v>
      </c>
      <c r="C29" s="590" t="s">
        <v>1580</v>
      </c>
      <c r="D29" s="590" t="s">
        <v>1580</v>
      </c>
      <c r="E29" s="40">
        <v>5</v>
      </c>
      <c r="F29" s="40">
        <v>1</v>
      </c>
      <c r="G29" s="40">
        <v>32</v>
      </c>
      <c r="H29" s="590" t="s">
        <v>1580</v>
      </c>
      <c r="I29" s="590" t="s">
        <v>1580</v>
      </c>
      <c r="J29" s="642" t="s">
        <v>1580</v>
      </c>
      <c r="K29" s="82" t="s">
        <v>1085</v>
      </c>
    </row>
    <row r="30" spans="1:11" s="42" customFormat="1" ht="12.75" customHeight="1">
      <c r="A30" s="39" t="s">
        <v>1043</v>
      </c>
      <c r="B30" s="590" t="s">
        <v>1580</v>
      </c>
      <c r="C30" s="590" t="s">
        <v>1580</v>
      </c>
      <c r="D30" s="590" t="s">
        <v>1580</v>
      </c>
      <c r="E30" s="40">
        <v>5</v>
      </c>
      <c r="F30" s="40">
        <v>4</v>
      </c>
      <c r="G30" s="40">
        <v>72</v>
      </c>
      <c r="H30" s="590" t="s">
        <v>1580</v>
      </c>
      <c r="I30" s="590" t="s">
        <v>1580</v>
      </c>
      <c r="J30" s="642" t="s">
        <v>1580</v>
      </c>
      <c r="K30" s="82" t="s">
        <v>1086</v>
      </c>
    </row>
    <row r="31" spans="1:11" s="42" customFormat="1" ht="12.75" customHeight="1">
      <c r="A31" s="39" t="s">
        <v>1045</v>
      </c>
      <c r="B31" s="40">
        <v>8</v>
      </c>
      <c r="C31" s="40">
        <v>9</v>
      </c>
      <c r="D31" s="40">
        <v>120</v>
      </c>
      <c r="E31" s="40">
        <v>4</v>
      </c>
      <c r="F31" s="40">
        <v>4</v>
      </c>
      <c r="G31" s="40">
        <v>115</v>
      </c>
      <c r="H31" s="590" t="s">
        <v>1580</v>
      </c>
      <c r="I31" s="590" t="s">
        <v>1580</v>
      </c>
      <c r="J31" s="642" t="s">
        <v>1580</v>
      </c>
      <c r="K31" s="82" t="s">
        <v>1087</v>
      </c>
    </row>
    <row r="32" spans="1:11" s="42" customFormat="1" ht="12.75" customHeight="1">
      <c r="A32" s="39" t="s">
        <v>1047</v>
      </c>
      <c r="B32" s="40">
        <v>2</v>
      </c>
      <c r="C32" s="40">
        <v>2</v>
      </c>
      <c r="D32" s="40">
        <v>125</v>
      </c>
      <c r="E32" s="40">
        <v>2</v>
      </c>
      <c r="F32" s="40">
        <v>2</v>
      </c>
      <c r="G32" s="40">
        <v>130</v>
      </c>
      <c r="H32" s="590" t="s">
        <v>1580</v>
      </c>
      <c r="I32" s="590" t="s">
        <v>1580</v>
      </c>
      <c r="J32" s="642" t="s">
        <v>1580</v>
      </c>
      <c r="K32" s="82" t="s">
        <v>1088</v>
      </c>
    </row>
    <row r="33" spans="1:11" s="42" customFormat="1" ht="12.75" customHeight="1">
      <c r="A33" s="39" t="s">
        <v>1049</v>
      </c>
      <c r="B33" s="40">
        <v>2</v>
      </c>
      <c r="C33" s="590" t="s">
        <v>1580</v>
      </c>
      <c r="D33" s="590" t="s">
        <v>1580</v>
      </c>
      <c r="E33" s="590" t="s">
        <v>1580</v>
      </c>
      <c r="F33" s="40">
        <v>2</v>
      </c>
      <c r="G33" s="40">
        <v>600</v>
      </c>
      <c r="H33" s="590" t="s">
        <v>1580</v>
      </c>
      <c r="I33" s="590" t="s">
        <v>1580</v>
      </c>
      <c r="J33" s="642" t="s">
        <v>1580</v>
      </c>
      <c r="K33" s="82" t="s">
        <v>1089</v>
      </c>
    </row>
    <row r="34" spans="1:11" s="42" customFormat="1" ht="12.75" customHeight="1">
      <c r="A34" s="39" t="s">
        <v>1068</v>
      </c>
      <c r="B34" s="40">
        <v>1</v>
      </c>
      <c r="C34" s="40">
        <v>1</v>
      </c>
      <c r="D34" s="40">
        <v>187</v>
      </c>
      <c r="E34" s="590" t="s">
        <v>1580</v>
      </c>
      <c r="F34" s="590" t="s">
        <v>1580</v>
      </c>
      <c r="G34" s="590" t="s">
        <v>1580</v>
      </c>
      <c r="H34" s="590" t="s">
        <v>1580</v>
      </c>
      <c r="I34" s="590" t="s">
        <v>1580</v>
      </c>
      <c r="J34" s="642" t="s">
        <v>1580</v>
      </c>
      <c r="K34" s="82" t="s">
        <v>1090</v>
      </c>
    </row>
    <row r="35" spans="1:11" s="42" customFormat="1" ht="12.75" customHeight="1">
      <c r="A35" s="39" t="s">
        <v>1052</v>
      </c>
      <c r="B35" s="40">
        <v>4</v>
      </c>
      <c r="C35" s="40">
        <v>3</v>
      </c>
      <c r="D35" s="40">
        <v>94</v>
      </c>
      <c r="E35" s="590" t="s">
        <v>1580</v>
      </c>
      <c r="F35" s="590" t="s">
        <v>1580</v>
      </c>
      <c r="G35" s="590" t="s">
        <v>1580</v>
      </c>
      <c r="H35" s="590" t="s">
        <v>1580</v>
      </c>
      <c r="I35" s="590" t="s">
        <v>1580</v>
      </c>
      <c r="J35" s="642" t="s">
        <v>1580</v>
      </c>
      <c r="K35" s="82" t="s">
        <v>1091</v>
      </c>
    </row>
    <row r="36" spans="1:11" s="42" customFormat="1" ht="12.75" customHeight="1">
      <c r="A36" s="39" t="s">
        <v>1054</v>
      </c>
      <c r="B36" s="40">
        <v>2</v>
      </c>
      <c r="C36" s="40">
        <v>2</v>
      </c>
      <c r="D36" s="40">
        <v>135</v>
      </c>
      <c r="E36" s="590" t="s">
        <v>1580</v>
      </c>
      <c r="F36" s="590" t="s">
        <v>1580</v>
      </c>
      <c r="G36" s="590" t="s">
        <v>1580</v>
      </c>
      <c r="H36" s="590" t="s">
        <v>1580</v>
      </c>
      <c r="I36" s="590" t="s">
        <v>1580</v>
      </c>
      <c r="J36" s="642" t="s">
        <v>1580</v>
      </c>
      <c r="K36" s="82" t="s">
        <v>1092</v>
      </c>
    </row>
    <row r="37" spans="1:11" s="42" customFormat="1" ht="12.75" customHeight="1">
      <c r="A37" s="39" t="s">
        <v>1056</v>
      </c>
      <c r="B37" s="590" t="s">
        <v>1580</v>
      </c>
      <c r="C37" s="590" t="s">
        <v>1580</v>
      </c>
      <c r="D37" s="590" t="s">
        <v>1580</v>
      </c>
      <c r="E37" s="590" t="s">
        <v>1580</v>
      </c>
      <c r="F37" s="590" t="s">
        <v>1580</v>
      </c>
      <c r="G37" s="590" t="s">
        <v>1580</v>
      </c>
      <c r="H37" s="590" t="s">
        <v>1580</v>
      </c>
      <c r="I37" s="590" t="s">
        <v>1580</v>
      </c>
      <c r="J37" s="642" t="s">
        <v>1580</v>
      </c>
      <c r="K37" s="82" t="s">
        <v>1093</v>
      </c>
    </row>
    <row r="38" spans="1:11" s="42" customFormat="1" ht="12.75" customHeight="1">
      <c r="A38" s="1053" t="s">
        <v>1058</v>
      </c>
      <c r="B38" s="1062" t="s">
        <v>1580</v>
      </c>
      <c r="C38" s="1062" t="s">
        <v>1580</v>
      </c>
      <c r="D38" s="1062" t="s">
        <v>1580</v>
      </c>
      <c r="E38" s="1062" t="s">
        <v>1580</v>
      </c>
      <c r="F38" s="1062" t="s">
        <v>1580</v>
      </c>
      <c r="G38" s="1062" t="s">
        <v>1580</v>
      </c>
      <c r="H38" s="1062" t="s">
        <v>1580</v>
      </c>
      <c r="I38" s="1062" t="s">
        <v>1580</v>
      </c>
      <c r="J38" s="1322" t="s">
        <v>1580</v>
      </c>
      <c r="K38" s="1054" t="s">
        <v>1094</v>
      </c>
    </row>
    <row r="39" spans="1:18" s="191" customFormat="1" ht="21.75" customHeight="1">
      <c r="A39" s="1402" t="s">
        <v>737</v>
      </c>
      <c r="B39" s="1403"/>
      <c r="C39" s="1403"/>
      <c r="D39" s="1403"/>
      <c r="E39" s="1403"/>
      <c r="F39" s="1403"/>
      <c r="G39" s="1403"/>
      <c r="H39" s="1403"/>
      <c r="I39" s="694" t="s">
        <v>1291</v>
      </c>
      <c r="J39" s="869"/>
      <c r="K39" s="677"/>
      <c r="L39" s="26"/>
      <c r="M39" s="26"/>
      <c r="N39" s="26"/>
      <c r="O39" s="26"/>
      <c r="P39" s="26"/>
      <c r="Q39" s="26"/>
      <c r="R39" s="26"/>
    </row>
  </sheetData>
  <mergeCells count="8">
    <mergeCell ref="A39:H39"/>
    <mergeCell ref="K3:K5"/>
    <mergeCell ref="A1:L1"/>
    <mergeCell ref="A2:B2"/>
    <mergeCell ref="A3:A5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9">
      <selection activeCell="G42" sqref="G42"/>
    </sheetView>
  </sheetViews>
  <sheetFormatPr defaultColWidth="9.140625" defaultRowHeight="12.75"/>
  <cols>
    <col min="1" max="1" width="14.8515625" style="0" customWidth="1"/>
    <col min="11" max="11" width="20.7109375" style="0" customWidth="1"/>
  </cols>
  <sheetData>
    <row r="1" spans="1:18" s="75" customFormat="1" ht="30" customHeight="1">
      <c r="A1" s="1516" t="s">
        <v>841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27"/>
      <c r="M1" s="89"/>
      <c r="N1" s="89"/>
      <c r="O1" s="89"/>
      <c r="P1" s="89"/>
      <c r="Q1" s="89"/>
      <c r="R1" s="89"/>
    </row>
    <row r="2" spans="1:16" s="32" customFormat="1" ht="13.5" customHeight="1">
      <c r="A2" s="1400" t="s">
        <v>1599</v>
      </c>
      <c r="B2" s="1401"/>
      <c r="C2" s="146"/>
      <c r="D2" s="146"/>
      <c r="E2" s="146"/>
      <c r="F2" s="146"/>
      <c r="G2" s="146"/>
      <c r="H2" s="146"/>
      <c r="I2" s="146"/>
      <c r="J2" s="146"/>
      <c r="K2" s="1027" t="s">
        <v>1600</v>
      </c>
      <c r="L2" s="193"/>
      <c r="M2" s="146"/>
      <c r="N2" s="146"/>
      <c r="O2" s="146"/>
      <c r="P2" s="146"/>
    </row>
    <row r="3" spans="1:18" s="37" customFormat="1" ht="18" customHeight="1">
      <c r="A3" s="1423" t="s">
        <v>148</v>
      </c>
      <c r="B3" s="1419" t="s">
        <v>149</v>
      </c>
      <c r="C3" s="1514"/>
      <c r="D3" s="1515"/>
      <c r="E3" s="1419" t="s">
        <v>150</v>
      </c>
      <c r="F3" s="1514"/>
      <c r="G3" s="1515"/>
      <c r="H3" s="1419" t="s">
        <v>151</v>
      </c>
      <c r="I3" s="1514"/>
      <c r="J3" s="1514"/>
      <c r="K3" s="1404" t="s">
        <v>1449</v>
      </c>
      <c r="L3" s="35"/>
      <c r="M3" s="36"/>
      <c r="N3" s="36"/>
      <c r="O3" s="36"/>
      <c r="P3" s="36"/>
      <c r="Q3" s="36"/>
      <c r="R3" s="36"/>
    </row>
    <row r="4" spans="1:12" s="36" customFormat="1" ht="18" customHeight="1">
      <c r="A4" s="1408"/>
      <c r="B4" s="116" t="s">
        <v>153</v>
      </c>
      <c r="C4" s="159" t="s">
        <v>154</v>
      </c>
      <c r="D4" s="355" t="s">
        <v>155</v>
      </c>
      <c r="E4" s="116" t="s">
        <v>153</v>
      </c>
      <c r="F4" s="159" t="s">
        <v>154</v>
      </c>
      <c r="G4" s="355" t="s">
        <v>155</v>
      </c>
      <c r="H4" s="116" t="s">
        <v>153</v>
      </c>
      <c r="I4" s="159" t="s">
        <v>154</v>
      </c>
      <c r="J4" s="354" t="s">
        <v>155</v>
      </c>
      <c r="K4" s="1405"/>
      <c r="L4" s="35"/>
    </row>
    <row r="5" spans="1:18" s="36" customFormat="1" ht="15.75" customHeight="1">
      <c r="A5" s="1409"/>
      <c r="B5" s="134" t="s">
        <v>156</v>
      </c>
      <c r="C5" s="134"/>
      <c r="D5" s="356" t="s">
        <v>157</v>
      </c>
      <c r="E5" s="134" t="s">
        <v>156</v>
      </c>
      <c r="F5" s="134"/>
      <c r="G5" s="358" t="s">
        <v>158</v>
      </c>
      <c r="H5" s="134" t="s">
        <v>156</v>
      </c>
      <c r="I5" s="134"/>
      <c r="J5" s="359" t="s">
        <v>158</v>
      </c>
      <c r="K5" s="1406"/>
      <c r="L5" s="35"/>
      <c r="M5" s="35"/>
      <c r="N5" s="35"/>
      <c r="O5" s="35"/>
      <c r="P5" s="35"/>
      <c r="Q5" s="35"/>
      <c r="R5" s="35"/>
    </row>
    <row r="6" spans="1:11" s="197" customFormat="1" ht="12.75" customHeight="1">
      <c r="A6" s="480" t="s">
        <v>175</v>
      </c>
      <c r="B6" s="78" t="s">
        <v>143</v>
      </c>
      <c r="C6" s="78" t="s">
        <v>143</v>
      </c>
      <c r="D6" s="78" t="s">
        <v>143</v>
      </c>
      <c r="E6" s="40">
        <v>69.7</v>
      </c>
      <c r="F6" s="40">
        <v>1340</v>
      </c>
      <c r="G6" s="40">
        <v>1923</v>
      </c>
      <c r="H6" s="40">
        <v>161</v>
      </c>
      <c r="I6" s="40">
        <v>1012</v>
      </c>
      <c r="J6" s="40">
        <v>629</v>
      </c>
      <c r="K6" s="664" t="s">
        <v>1241</v>
      </c>
    </row>
    <row r="7" spans="1:11" s="197" customFormat="1" ht="12.75" customHeight="1">
      <c r="A7" s="481" t="s">
        <v>386</v>
      </c>
      <c r="B7" s="780">
        <v>121</v>
      </c>
      <c r="C7" s="780">
        <v>202</v>
      </c>
      <c r="D7" s="780">
        <v>167</v>
      </c>
      <c r="E7" s="78" t="s">
        <v>1580</v>
      </c>
      <c r="F7" s="78" t="s">
        <v>1580</v>
      </c>
      <c r="G7" s="78" t="s">
        <v>1580</v>
      </c>
      <c r="H7" s="780">
        <v>614</v>
      </c>
      <c r="I7" s="780">
        <v>1364</v>
      </c>
      <c r="J7" s="780">
        <v>213</v>
      </c>
      <c r="K7" s="664" t="s">
        <v>1250</v>
      </c>
    </row>
    <row r="8" spans="1:18" s="197" customFormat="1" ht="12.75" customHeight="1">
      <c r="A8" s="39" t="s">
        <v>1456</v>
      </c>
      <c r="B8" s="40">
        <v>124</v>
      </c>
      <c r="C8" s="40">
        <v>189</v>
      </c>
      <c r="D8" s="40">
        <v>152</v>
      </c>
      <c r="E8" s="40">
        <v>74</v>
      </c>
      <c r="F8" s="40">
        <v>1940</v>
      </c>
      <c r="G8" s="40">
        <v>2622</v>
      </c>
      <c r="H8" s="40">
        <v>747</v>
      </c>
      <c r="I8" s="40">
        <v>2295</v>
      </c>
      <c r="J8" s="40">
        <v>307</v>
      </c>
      <c r="K8" s="82" t="s">
        <v>1456</v>
      </c>
      <c r="L8" s="195"/>
      <c r="M8" s="195"/>
      <c r="N8" s="195"/>
      <c r="O8" s="195"/>
      <c r="P8" s="195"/>
      <c r="Q8" s="195"/>
      <c r="R8" s="195"/>
    </row>
    <row r="9" spans="1:11" s="195" customFormat="1" ht="12.75" customHeight="1">
      <c r="A9" s="39" t="s">
        <v>1443</v>
      </c>
      <c r="B9" s="781">
        <v>113</v>
      </c>
      <c r="C9" s="40">
        <v>137</v>
      </c>
      <c r="D9" s="40">
        <f>C9/B9*100</f>
        <v>121.23893805309736</v>
      </c>
      <c r="E9" s="40">
        <v>202</v>
      </c>
      <c r="F9" s="40">
        <v>3027</v>
      </c>
      <c r="G9" s="40">
        <f>F9/E9*100</f>
        <v>1498.5148514851485</v>
      </c>
      <c r="H9" s="40">
        <v>827</v>
      </c>
      <c r="I9" s="40">
        <v>1989</v>
      </c>
      <c r="J9" s="40">
        <f>I9/H9*100</f>
        <v>240.50785973397822</v>
      </c>
      <c r="K9" s="82" t="s">
        <v>1443</v>
      </c>
    </row>
    <row r="10" spans="1:11" s="195" customFormat="1" ht="12.75" customHeight="1">
      <c r="A10" s="39" t="s">
        <v>1206</v>
      </c>
      <c r="B10" s="40">
        <v>184</v>
      </c>
      <c r="C10" s="40">
        <v>116</v>
      </c>
      <c r="D10" s="40">
        <v>63</v>
      </c>
      <c r="E10" s="40">
        <v>96</v>
      </c>
      <c r="F10" s="78" t="s">
        <v>1580</v>
      </c>
      <c r="G10" s="78" t="s">
        <v>1580</v>
      </c>
      <c r="H10" s="40">
        <v>287</v>
      </c>
      <c r="I10" s="78" t="s">
        <v>1580</v>
      </c>
      <c r="J10" s="78" t="s">
        <v>1580</v>
      </c>
      <c r="K10" s="82" t="s">
        <v>1206</v>
      </c>
    </row>
    <row r="11" spans="1:11" s="195" customFormat="1" ht="12.75" customHeight="1">
      <c r="A11" s="39" t="s">
        <v>1676</v>
      </c>
      <c r="B11" s="40">
        <v>68</v>
      </c>
      <c r="C11" s="40">
        <v>102</v>
      </c>
      <c r="D11" s="40">
        <v>150</v>
      </c>
      <c r="E11" s="40">
        <v>82</v>
      </c>
      <c r="F11" s="78" t="s">
        <v>1580</v>
      </c>
      <c r="G11" s="78" t="s">
        <v>1580</v>
      </c>
      <c r="H11" s="40">
        <v>218</v>
      </c>
      <c r="I11" s="78" t="s">
        <v>1580</v>
      </c>
      <c r="J11" s="78" t="s">
        <v>1580</v>
      </c>
      <c r="K11" s="82" t="s">
        <v>1676</v>
      </c>
    </row>
    <row r="12" spans="1:11" s="195" customFormat="1" ht="12.75" customHeight="1">
      <c r="A12" s="1039" t="s">
        <v>1016</v>
      </c>
      <c r="B12" s="1325">
        <f>SUM(B13:B38)</f>
        <v>106</v>
      </c>
      <c r="C12" s="1325">
        <f>SUM(C13:C38)</f>
        <v>161</v>
      </c>
      <c r="D12" s="1325">
        <v>150</v>
      </c>
      <c r="E12" s="1325">
        <v>1</v>
      </c>
      <c r="F12" s="1325" t="s">
        <v>299</v>
      </c>
      <c r="G12" s="1325" t="s">
        <v>299</v>
      </c>
      <c r="H12" s="1325">
        <f>SUM(H13:H38)</f>
        <v>321</v>
      </c>
      <c r="I12" s="1325">
        <f>SUM(I13:I38)</f>
        <v>2007</v>
      </c>
      <c r="J12" s="1325">
        <v>625</v>
      </c>
      <c r="K12" s="1040" t="s">
        <v>1016</v>
      </c>
    </row>
    <row r="13" spans="1:11" s="195" customFormat="1" ht="12.75" customHeight="1">
      <c r="A13" s="39" t="s">
        <v>1017</v>
      </c>
      <c r="B13" s="78" t="s">
        <v>1580</v>
      </c>
      <c r="C13" s="78" t="s">
        <v>1580</v>
      </c>
      <c r="D13" s="78" t="s">
        <v>1580</v>
      </c>
      <c r="E13" s="78" t="s">
        <v>1580</v>
      </c>
      <c r="F13" s="78" t="s">
        <v>1580</v>
      </c>
      <c r="G13" s="78" t="s">
        <v>1580</v>
      </c>
      <c r="H13" s="40">
        <v>9</v>
      </c>
      <c r="I13" s="1105">
        <v>59</v>
      </c>
      <c r="J13" s="1105">
        <v>655</v>
      </c>
      <c r="K13" s="82" t="s">
        <v>1069</v>
      </c>
    </row>
    <row r="14" spans="1:11" s="195" customFormat="1" ht="12.75" customHeight="1">
      <c r="A14" s="39" t="s">
        <v>1019</v>
      </c>
      <c r="B14" s="78" t="s">
        <v>1580</v>
      </c>
      <c r="C14" s="78" t="s">
        <v>1580</v>
      </c>
      <c r="D14" s="78" t="s">
        <v>1580</v>
      </c>
      <c r="E14" s="78" t="s">
        <v>1580</v>
      </c>
      <c r="F14" s="78" t="s">
        <v>1580</v>
      </c>
      <c r="G14" s="78" t="s">
        <v>1580</v>
      </c>
      <c r="H14" s="40">
        <v>27</v>
      </c>
      <c r="I14" s="1105">
        <v>90</v>
      </c>
      <c r="J14" s="1105">
        <v>333</v>
      </c>
      <c r="K14" s="82" t="s">
        <v>1070</v>
      </c>
    </row>
    <row r="15" spans="1:11" s="195" customFormat="1" ht="12.75" customHeight="1">
      <c r="A15" s="39" t="s">
        <v>1021</v>
      </c>
      <c r="B15" s="40">
        <v>1</v>
      </c>
      <c r="C15" s="40">
        <v>3</v>
      </c>
      <c r="D15" s="40">
        <v>306</v>
      </c>
      <c r="E15" s="78" t="s">
        <v>1580</v>
      </c>
      <c r="F15" s="78" t="s">
        <v>1580</v>
      </c>
      <c r="G15" s="78" t="s">
        <v>1580</v>
      </c>
      <c r="H15" s="40">
        <v>160</v>
      </c>
      <c r="I15" s="1105">
        <v>1091</v>
      </c>
      <c r="J15" s="1105">
        <v>681</v>
      </c>
      <c r="K15" s="82" t="s">
        <v>1071</v>
      </c>
    </row>
    <row r="16" spans="1:11" s="195" customFormat="1" ht="12.75" customHeight="1">
      <c r="A16" s="39" t="s">
        <v>1023</v>
      </c>
      <c r="B16" s="78" t="s">
        <v>1580</v>
      </c>
      <c r="C16" s="78" t="s">
        <v>1580</v>
      </c>
      <c r="D16" s="78" t="s">
        <v>1580</v>
      </c>
      <c r="E16" s="78" t="s">
        <v>1580</v>
      </c>
      <c r="F16" s="78" t="s">
        <v>1580</v>
      </c>
      <c r="G16" s="78" t="s">
        <v>1580</v>
      </c>
      <c r="H16" s="40">
        <v>48</v>
      </c>
      <c r="I16" s="1105">
        <v>347</v>
      </c>
      <c r="J16" s="1105">
        <v>722</v>
      </c>
      <c r="K16" s="82" t="s">
        <v>1072</v>
      </c>
    </row>
    <row r="17" spans="1:11" s="195" customFormat="1" ht="12.75" customHeight="1">
      <c r="A17" s="39" t="s">
        <v>1025</v>
      </c>
      <c r="B17" s="78" t="s">
        <v>1580</v>
      </c>
      <c r="C17" s="78" t="s">
        <v>1580</v>
      </c>
      <c r="D17" s="78" t="s">
        <v>1580</v>
      </c>
      <c r="E17" s="78" t="s">
        <v>1580</v>
      </c>
      <c r="F17" s="78" t="s">
        <v>1580</v>
      </c>
      <c r="G17" s="78" t="s">
        <v>1580</v>
      </c>
      <c r="H17" s="40">
        <v>10</v>
      </c>
      <c r="I17" s="1105">
        <v>90</v>
      </c>
      <c r="J17" s="1105">
        <v>900</v>
      </c>
      <c r="K17" s="82" t="s">
        <v>1073</v>
      </c>
    </row>
    <row r="18" spans="1:11" s="195" customFormat="1" ht="12.75" customHeight="1">
      <c r="A18" s="39" t="s">
        <v>1027</v>
      </c>
      <c r="B18" s="78" t="s">
        <v>1580</v>
      </c>
      <c r="C18" s="78" t="s">
        <v>1580</v>
      </c>
      <c r="D18" s="78" t="s">
        <v>1580</v>
      </c>
      <c r="E18" s="78" t="s">
        <v>1580</v>
      </c>
      <c r="F18" s="78" t="s">
        <v>1580</v>
      </c>
      <c r="G18" s="78" t="s">
        <v>1580</v>
      </c>
      <c r="H18" s="78" t="s">
        <v>1580</v>
      </c>
      <c r="I18" s="78" t="s">
        <v>1580</v>
      </c>
      <c r="J18" s="78" t="s">
        <v>1580</v>
      </c>
      <c r="K18" s="82" t="s">
        <v>1074</v>
      </c>
    </row>
    <row r="19" spans="1:11" s="195" customFormat="1" ht="12.75" customHeight="1">
      <c r="A19" s="39" t="s">
        <v>1029</v>
      </c>
      <c r="B19" s="40">
        <v>105</v>
      </c>
      <c r="C19" s="40">
        <v>158</v>
      </c>
      <c r="D19" s="40">
        <v>150</v>
      </c>
      <c r="E19" s="78" t="s">
        <v>1580</v>
      </c>
      <c r="F19" s="78" t="s">
        <v>1580</v>
      </c>
      <c r="G19" s="78" t="s">
        <v>1580</v>
      </c>
      <c r="H19" s="78" t="s">
        <v>1580</v>
      </c>
      <c r="I19" s="78" t="s">
        <v>1580</v>
      </c>
      <c r="J19" s="78" t="s">
        <v>1580</v>
      </c>
      <c r="K19" s="82" t="s">
        <v>1075</v>
      </c>
    </row>
    <row r="20" spans="1:11" s="195" customFormat="1" ht="12.75" customHeight="1">
      <c r="A20" s="39" t="s">
        <v>1060</v>
      </c>
      <c r="B20" s="78" t="s">
        <v>1580</v>
      </c>
      <c r="C20" s="78" t="s">
        <v>1580</v>
      </c>
      <c r="D20" s="78" t="s">
        <v>1580</v>
      </c>
      <c r="E20" s="78" t="s">
        <v>1580</v>
      </c>
      <c r="F20" s="78" t="s">
        <v>1580</v>
      </c>
      <c r="G20" s="78" t="s">
        <v>1580</v>
      </c>
      <c r="H20" s="78" t="s">
        <v>1580</v>
      </c>
      <c r="I20" s="78" t="s">
        <v>1580</v>
      </c>
      <c r="J20" s="78" t="s">
        <v>1580</v>
      </c>
      <c r="K20" s="82" t="s">
        <v>1076</v>
      </c>
    </row>
    <row r="21" spans="1:11" s="195" customFormat="1" ht="12.75" customHeight="1">
      <c r="A21" s="39" t="s">
        <v>1061</v>
      </c>
      <c r="B21" s="78" t="s">
        <v>1580</v>
      </c>
      <c r="C21" s="78" t="s">
        <v>1580</v>
      </c>
      <c r="D21" s="78" t="s">
        <v>1580</v>
      </c>
      <c r="E21" s="78" t="s">
        <v>1580</v>
      </c>
      <c r="F21" s="78" t="s">
        <v>1580</v>
      </c>
      <c r="G21" s="78" t="s">
        <v>1580</v>
      </c>
      <c r="H21" s="78" t="s">
        <v>1580</v>
      </c>
      <c r="I21" s="78" t="s">
        <v>1580</v>
      </c>
      <c r="J21" s="78" t="s">
        <v>1580</v>
      </c>
      <c r="K21" s="82" t="s">
        <v>1077</v>
      </c>
    </row>
    <row r="22" spans="1:11" s="195" customFormat="1" ht="12.75" customHeight="1">
      <c r="A22" s="39" t="s">
        <v>1062</v>
      </c>
      <c r="B22" s="78" t="s">
        <v>1580</v>
      </c>
      <c r="C22" s="78" t="s">
        <v>1580</v>
      </c>
      <c r="D22" s="78" t="s">
        <v>1580</v>
      </c>
      <c r="E22" s="78" t="s">
        <v>1580</v>
      </c>
      <c r="F22" s="78" t="s">
        <v>1580</v>
      </c>
      <c r="G22" s="78" t="s">
        <v>1580</v>
      </c>
      <c r="H22" s="78" t="s">
        <v>1580</v>
      </c>
      <c r="I22" s="78" t="s">
        <v>1580</v>
      </c>
      <c r="J22" s="78" t="s">
        <v>1580</v>
      </c>
      <c r="K22" s="82" t="s">
        <v>1078</v>
      </c>
    </row>
    <row r="23" spans="1:11" s="195" customFormat="1" ht="12.75" customHeight="1">
      <c r="A23" s="39" t="s">
        <v>1063</v>
      </c>
      <c r="B23" s="78" t="s">
        <v>1580</v>
      </c>
      <c r="C23" s="78" t="s">
        <v>1580</v>
      </c>
      <c r="D23" s="78" t="s">
        <v>1580</v>
      </c>
      <c r="E23" s="78" t="s">
        <v>1580</v>
      </c>
      <c r="F23" s="78" t="s">
        <v>1580</v>
      </c>
      <c r="G23" s="78" t="s">
        <v>1580</v>
      </c>
      <c r="H23" s="78" t="s">
        <v>1580</v>
      </c>
      <c r="I23" s="78" t="s">
        <v>1580</v>
      </c>
      <c r="J23" s="78" t="s">
        <v>1580</v>
      </c>
      <c r="K23" s="82" t="s">
        <v>1079</v>
      </c>
    </row>
    <row r="24" spans="1:11" s="195" customFormat="1" ht="12.75" customHeight="1">
      <c r="A24" s="39" t="s">
        <v>1064</v>
      </c>
      <c r="B24" s="78" t="s">
        <v>1580</v>
      </c>
      <c r="C24" s="78" t="s">
        <v>1580</v>
      </c>
      <c r="D24" s="78" t="s">
        <v>1580</v>
      </c>
      <c r="E24" s="78" t="s">
        <v>1580</v>
      </c>
      <c r="F24" s="78" t="s">
        <v>1580</v>
      </c>
      <c r="G24" s="78" t="s">
        <v>1580</v>
      </c>
      <c r="H24" s="78" t="s">
        <v>1580</v>
      </c>
      <c r="I24" s="78" t="s">
        <v>1580</v>
      </c>
      <c r="J24" s="78" t="s">
        <v>1580</v>
      </c>
      <c r="K24" s="82" t="s">
        <v>1080</v>
      </c>
    </row>
    <row r="25" spans="1:11" s="195" customFormat="1" ht="12.75" customHeight="1">
      <c r="A25" s="39" t="s">
        <v>1065</v>
      </c>
      <c r="B25" s="78" t="s">
        <v>1580</v>
      </c>
      <c r="C25" s="78" t="s">
        <v>1580</v>
      </c>
      <c r="D25" s="78" t="s">
        <v>1580</v>
      </c>
      <c r="E25" s="78" t="s">
        <v>1580</v>
      </c>
      <c r="F25" s="78" t="s">
        <v>1580</v>
      </c>
      <c r="G25" s="78" t="s">
        <v>1580</v>
      </c>
      <c r="H25" s="78" t="s">
        <v>1580</v>
      </c>
      <c r="I25" s="78" t="s">
        <v>1580</v>
      </c>
      <c r="J25" s="78" t="s">
        <v>1580</v>
      </c>
      <c r="K25" s="82" t="s">
        <v>1081</v>
      </c>
    </row>
    <row r="26" spans="1:11" s="195" customFormat="1" ht="12.75" customHeight="1">
      <c r="A26" s="39" t="s">
        <v>1066</v>
      </c>
      <c r="B26" s="78" t="s">
        <v>1580</v>
      </c>
      <c r="C26" s="78" t="s">
        <v>1580</v>
      </c>
      <c r="D26" s="78" t="s">
        <v>1580</v>
      </c>
      <c r="E26" s="40">
        <v>1</v>
      </c>
      <c r="F26" s="78" t="s">
        <v>1580</v>
      </c>
      <c r="G26" s="78" t="s">
        <v>1580</v>
      </c>
      <c r="H26" s="78" t="s">
        <v>1580</v>
      </c>
      <c r="I26" s="78" t="s">
        <v>1580</v>
      </c>
      <c r="J26" s="78" t="s">
        <v>1580</v>
      </c>
      <c r="K26" s="82" t="s">
        <v>1082</v>
      </c>
    </row>
    <row r="27" spans="1:11" s="195" customFormat="1" ht="12.75" customHeight="1">
      <c r="A27" s="39" t="s">
        <v>1067</v>
      </c>
      <c r="B27" s="78" t="s">
        <v>1580</v>
      </c>
      <c r="C27" s="78" t="s">
        <v>1580</v>
      </c>
      <c r="D27" s="78" t="s">
        <v>1580</v>
      </c>
      <c r="E27" s="78" t="s">
        <v>1580</v>
      </c>
      <c r="F27" s="78" t="s">
        <v>1580</v>
      </c>
      <c r="G27" s="78" t="s">
        <v>1580</v>
      </c>
      <c r="H27" s="78" t="s">
        <v>1580</v>
      </c>
      <c r="I27" s="78" t="s">
        <v>1580</v>
      </c>
      <c r="J27" s="78" t="s">
        <v>1580</v>
      </c>
      <c r="K27" s="82" t="s">
        <v>1083</v>
      </c>
    </row>
    <row r="28" spans="1:11" s="195" customFormat="1" ht="12.75" customHeight="1">
      <c r="A28" s="39" t="s">
        <v>1039</v>
      </c>
      <c r="B28" s="78" t="s">
        <v>1580</v>
      </c>
      <c r="C28" s="78" t="s">
        <v>1580</v>
      </c>
      <c r="D28" s="78" t="s">
        <v>1580</v>
      </c>
      <c r="E28" s="78" t="s">
        <v>1580</v>
      </c>
      <c r="F28" s="78" t="s">
        <v>1580</v>
      </c>
      <c r="G28" s="78" t="s">
        <v>1580</v>
      </c>
      <c r="H28" s="78" t="s">
        <v>1580</v>
      </c>
      <c r="I28" s="78" t="s">
        <v>1580</v>
      </c>
      <c r="J28" s="78" t="s">
        <v>1580</v>
      </c>
      <c r="K28" s="82" t="s">
        <v>1084</v>
      </c>
    </row>
    <row r="29" spans="1:11" s="195" customFormat="1" ht="12.75" customHeight="1">
      <c r="A29" s="39" t="s">
        <v>1041</v>
      </c>
      <c r="B29" s="78" t="s">
        <v>1580</v>
      </c>
      <c r="C29" s="78" t="s">
        <v>1580</v>
      </c>
      <c r="D29" s="78" t="s">
        <v>1580</v>
      </c>
      <c r="E29" s="78" t="s">
        <v>1580</v>
      </c>
      <c r="F29" s="78" t="s">
        <v>1580</v>
      </c>
      <c r="G29" s="78" t="s">
        <v>1580</v>
      </c>
      <c r="H29" s="40">
        <v>1</v>
      </c>
      <c r="I29" s="1105">
        <v>3</v>
      </c>
      <c r="J29" s="1105">
        <v>300</v>
      </c>
      <c r="K29" s="82" t="s">
        <v>1085</v>
      </c>
    </row>
    <row r="30" spans="1:11" s="195" customFormat="1" ht="12.75" customHeight="1">
      <c r="A30" s="39" t="s">
        <v>1043</v>
      </c>
      <c r="B30" s="78" t="s">
        <v>1580</v>
      </c>
      <c r="C30" s="78" t="s">
        <v>1580</v>
      </c>
      <c r="D30" s="78" t="s">
        <v>1580</v>
      </c>
      <c r="E30" s="78" t="s">
        <v>1580</v>
      </c>
      <c r="F30" s="78" t="s">
        <v>1580</v>
      </c>
      <c r="G30" s="78" t="s">
        <v>1580</v>
      </c>
      <c r="H30" s="78" t="s">
        <v>1580</v>
      </c>
      <c r="I30" s="1105">
        <v>4</v>
      </c>
      <c r="J30" s="78" t="s">
        <v>1580</v>
      </c>
      <c r="K30" s="82" t="s">
        <v>1086</v>
      </c>
    </row>
    <row r="31" spans="1:11" s="195" customFormat="1" ht="12.75" customHeight="1">
      <c r="A31" s="39" t="s">
        <v>1045</v>
      </c>
      <c r="B31" s="78" t="s">
        <v>1580</v>
      </c>
      <c r="C31" s="78" t="s">
        <v>1580</v>
      </c>
      <c r="D31" s="78" t="s">
        <v>1580</v>
      </c>
      <c r="E31" s="78" t="s">
        <v>1580</v>
      </c>
      <c r="F31" s="78" t="s">
        <v>1580</v>
      </c>
      <c r="G31" s="78" t="s">
        <v>1580</v>
      </c>
      <c r="H31" s="40">
        <v>7</v>
      </c>
      <c r="I31" s="1105">
        <v>30</v>
      </c>
      <c r="J31" s="1105">
        <v>428</v>
      </c>
      <c r="K31" s="82" t="s">
        <v>1087</v>
      </c>
    </row>
    <row r="32" spans="1:11" s="195" customFormat="1" ht="12.75" customHeight="1">
      <c r="A32" s="39" t="s">
        <v>1047</v>
      </c>
      <c r="B32" s="78" t="s">
        <v>1580</v>
      </c>
      <c r="C32" s="78" t="s">
        <v>1580</v>
      </c>
      <c r="D32" s="78" t="s">
        <v>1580</v>
      </c>
      <c r="E32" s="78" t="s">
        <v>1580</v>
      </c>
      <c r="F32" s="78" t="s">
        <v>1580</v>
      </c>
      <c r="G32" s="78" t="s">
        <v>1580</v>
      </c>
      <c r="H32" s="40">
        <v>36</v>
      </c>
      <c r="I32" s="1105">
        <v>204</v>
      </c>
      <c r="J32" s="1105">
        <v>566</v>
      </c>
      <c r="K32" s="82" t="s">
        <v>1088</v>
      </c>
    </row>
    <row r="33" spans="1:11" s="195" customFormat="1" ht="12.75" customHeight="1">
      <c r="A33" s="39" t="s">
        <v>1049</v>
      </c>
      <c r="B33" s="78" t="s">
        <v>1580</v>
      </c>
      <c r="C33" s="78" t="s">
        <v>1580</v>
      </c>
      <c r="D33" s="78" t="s">
        <v>1580</v>
      </c>
      <c r="E33" s="78" t="s">
        <v>1580</v>
      </c>
      <c r="F33" s="78" t="s">
        <v>1580</v>
      </c>
      <c r="G33" s="78" t="s">
        <v>1580</v>
      </c>
      <c r="H33" s="40">
        <v>22</v>
      </c>
      <c r="I33" s="1105">
        <v>83</v>
      </c>
      <c r="J33" s="1105">
        <v>377</v>
      </c>
      <c r="K33" s="82" t="s">
        <v>1089</v>
      </c>
    </row>
    <row r="34" spans="1:11" s="195" customFormat="1" ht="12.75" customHeight="1">
      <c r="A34" s="39" t="s">
        <v>1068</v>
      </c>
      <c r="B34" s="78" t="s">
        <v>1580</v>
      </c>
      <c r="C34" s="78" t="s">
        <v>1580</v>
      </c>
      <c r="D34" s="78" t="s">
        <v>1580</v>
      </c>
      <c r="E34" s="78" t="s">
        <v>1580</v>
      </c>
      <c r="F34" s="78" t="s">
        <v>1580</v>
      </c>
      <c r="G34" s="78" t="s">
        <v>1580</v>
      </c>
      <c r="H34" s="40">
        <v>1</v>
      </c>
      <c r="I34" s="1105">
        <v>6</v>
      </c>
      <c r="J34" s="1105">
        <v>600</v>
      </c>
      <c r="K34" s="82" t="s">
        <v>1090</v>
      </c>
    </row>
    <row r="35" spans="1:11" s="195" customFormat="1" ht="12.75" customHeight="1">
      <c r="A35" s="39" t="s">
        <v>1052</v>
      </c>
      <c r="B35" s="78" t="s">
        <v>1580</v>
      </c>
      <c r="C35" s="78" t="s">
        <v>1580</v>
      </c>
      <c r="D35" s="78" t="s">
        <v>1580</v>
      </c>
      <c r="E35" s="78" t="s">
        <v>1580</v>
      </c>
      <c r="F35" s="78" t="s">
        <v>1580</v>
      </c>
      <c r="G35" s="78" t="s">
        <v>1580</v>
      </c>
      <c r="H35" s="78" t="s">
        <v>1580</v>
      </c>
      <c r="I35" s="78" t="s">
        <v>1580</v>
      </c>
      <c r="J35" s="78" t="s">
        <v>1580</v>
      </c>
      <c r="K35" s="82" t="s">
        <v>1091</v>
      </c>
    </row>
    <row r="36" spans="1:11" s="195" customFormat="1" ht="12.75" customHeight="1">
      <c r="A36" s="39" t="s">
        <v>1054</v>
      </c>
      <c r="B36" s="78" t="s">
        <v>1580</v>
      </c>
      <c r="C36" s="78" t="s">
        <v>1580</v>
      </c>
      <c r="D36" s="78" t="s">
        <v>1580</v>
      </c>
      <c r="E36" s="78" t="s">
        <v>1580</v>
      </c>
      <c r="F36" s="78" t="s">
        <v>1580</v>
      </c>
      <c r="G36" s="78" t="s">
        <v>1580</v>
      </c>
      <c r="H36" s="78" t="s">
        <v>1580</v>
      </c>
      <c r="I36" s="78" t="s">
        <v>1580</v>
      </c>
      <c r="J36" s="78" t="s">
        <v>1580</v>
      </c>
      <c r="K36" s="82" t="s">
        <v>1092</v>
      </c>
    </row>
    <row r="37" spans="1:11" s="195" customFormat="1" ht="12.75" customHeight="1">
      <c r="A37" s="39" t="s">
        <v>1056</v>
      </c>
      <c r="B37" s="78" t="s">
        <v>1580</v>
      </c>
      <c r="C37" s="78" t="s">
        <v>1580</v>
      </c>
      <c r="D37" s="78" t="s">
        <v>1580</v>
      </c>
      <c r="E37" s="78" t="s">
        <v>1580</v>
      </c>
      <c r="F37" s="78" t="s">
        <v>1580</v>
      </c>
      <c r="G37" s="78" t="s">
        <v>1580</v>
      </c>
      <c r="H37" s="78" t="s">
        <v>1580</v>
      </c>
      <c r="I37" s="78" t="s">
        <v>1580</v>
      </c>
      <c r="J37" s="78" t="s">
        <v>1580</v>
      </c>
      <c r="K37" s="82" t="s">
        <v>1093</v>
      </c>
    </row>
    <row r="38" spans="1:11" s="195" customFormat="1" ht="12.75" customHeight="1">
      <c r="A38" s="1053" t="s">
        <v>1058</v>
      </c>
      <c r="B38" s="1323" t="s">
        <v>1580</v>
      </c>
      <c r="C38" s="1324" t="s">
        <v>1580</v>
      </c>
      <c r="D38" s="1324" t="s">
        <v>1580</v>
      </c>
      <c r="E38" s="1324" t="s">
        <v>1580</v>
      </c>
      <c r="F38" s="1324" t="s">
        <v>1580</v>
      </c>
      <c r="G38" s="1324" t="s">
        <v>1580</v>
      </c>
      <c r="H38" s="1324" t="s">
        <v>1580</v>
      </c>
      <c r="I38" s="1324" t="s">
        <v>1580</v>
      </c>
      <c r="J38" s="1324" t="s">
        <v>1580</v>
      </c>
      <c r="K38" s="1054" t="s">
        <v>1094</v>
      </c>
    </row>
    <row r="39" spans="1:19" s="677" customFormat="1" ht="18" customHeight="1">
      <c r="A39" s="1402" t="s">
        <v>737</v>
      </c>
      <c r="B39" s="1403"/>
      <c r="C39" s="1403"/>
      <c r="D39" s="1403"/>
      <c r="E39" s="1403"/>
      <c r="F39" s="1403"/>
      <c r="G39" s="1403"/>
      <c r="H39" s="1403"/>
      <c r="I39" s="694" t="s">
        <v>1291</v>
      </c>
      <c r="J39" s="869"/>
      <c r="S39" s="849"/>
    </row>
    <row r="40" spans="1:10" s="677" customFormat="1" ht="18" customHeight="1">
      <c r="A40" s="677" t="s">
        <v>1292</v>
      </c>
      <c r="I40" s="868" t="s">
        <v>1293</v>
      </c>
      <c r="J40" s="868"/>
    </row>
    <row r="41" spans="1:10" s="677" customFormat="1" ht="18" customHeight="1">
      <c r="A41" s="677" t="s">
        <v>1294</v>
      </c>
      <c r="I41" s="868" t="s">
        <v>1295</v>
      </c>
      <c r="J41" s="868"/>
    </row>
    <row r="42" spans="11:18" s="361" customFormat="1" ht="13.5" customHeight="1">
      <c r="K42" s="191"/>
      <c r="L42" s="191"/>
      <c r="M42" s="191"/>
      <c r="N42" s="191"/>
      <c r="O42" s="191"/>
      <c r="P42" s="191"/>
      <c r="Q42" s="191"/>
      <c r="R42" s="191"/>
    </row>
  </sheetData>
  <mergeCells count="8">
    <mergeCell ref="A39:H39"/>
    <mergeCell ref="A1:K1"/>
    <mergeCell ref="A2:B2"/>
    <mergeCell ref="K3:K5"/>
    <mergeCell ref="A3:A5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O14"/>
  <sheetViews>
    <sheetView zoomScaleSheetLayoutView="100" workbookViewId="0" topLeftCell="A1">
      <selection activeCell="A13" sqref="A13"/>
    </sheetView>
  </sheetViews>
  <sheetFormatPr defaultColWidth="9.140625" defaultRowHeight="12.75"/>
  <cols>
    <col min="1" max="1" width="14.8515625" style="2" customWidth="1"/>
    <col min="2" max="2" width="8.57421875" style="2" customWidth="1"/>
    <col min="3" max="3" width="9.421875" style="2" customWidth="1"/>
    <col min="4" max="4" width="7.28125" style="2" bestFit="1" customWidth="1"/>
    <col min="5" max="5" width="7.421875" style="2" customWidth="1"/>
    <col min="6" max="6" width="8.57421875" style="2" customWidth="1"/>
    <col min="7" max="7" width="7.28125" style="2" bestFit="1" customWidth="1"/>
    <col min="8" max="8" width="7.140625" style="2" bestFit="1" customWidth="1"/>
    <col min="9" max="9" width="7.57421875" style="2" customWidth="1"/>
    <col min="10" max="10" width="7.28125" style="2" bestFit="1" customWidth="1"/>
    <col min="11" max="11" width="7.140625" style="2" bestFit="1" customWidth="1"/>
    <col min="12" max="12" width="7.8515625" style="2" customWidth="1"/>
    <col min="13" max="13" width="7.28125" style="2" bestFit="1" customWidth="1"/>
    <col min="14" max="14" width="7.7109375" style="2" customWidth="1"/>
    <col min="15" max="15" width="7.00390625" style="2" customWidth="1"/>
    <col min="16" max="16" width="7.7109375" style="2" customWidth="1"/>
    <col min="17" max="17" width="7.140625" style="2" bestFit="1" customWidth="1"/>
    <col min="18" max="18" width="8.00390625" style="2" customWidth="1"/>
    <col min="19" max="19" width="6.7109375" style="2" customWidth="1"/>
    <col min="20" max="20" width="17.140625" style="2" customWidth="1"/>
    <col min="21" max="16384" width="9.140625" style="2" customWidth="1"/>
  </cols>
  <sheetData>
    <row r="1" spans="1:20" ht="32.25" customHeight="1">
      <c r="A1" s="1512" t="s">
        <v>842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  <c r="S1" s="1512"/>
      <c r="T1" s="1512"/>
    </row>
    <row r="2" spans="1:20" s="6" customFormat="1" ht="18" customHeight="1">
      <c r="A2" s="3" t="s">
        <v>902</v>
      </c>
      <c r="B2" s="4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T2" s="5" t="s">
        <v>1657</v>
      </c>
    </row>
    <row r="3" spans="1:20" s="76" customFormat="1" ht="36.75" customHeight="1">
      <c r="A3" s="183"/>
      <c r="B3" s="1517" t="s">
        <v>903</v>
      </c>
      <c r="C3" s="1518"/>
      <c r="D3" s="1519"/>
      <c r="E3" s="1520" t="s">
        <v>904</v>
      </c>
      <c r="F3" s="1521"/>
      <c r="G3" s="1522"/>
      <c r="H3" s="1520" t="s">
        <v>905</v>
      </c>
      <c r="I3" s="1521"/>
      <c r="J3" s="1522"/>
      <c r="K3" s="1520" t="s">
        <v>906</v>
      </c>
      <c r="L3" s="1521"/>
      <c r="M3" s="1522"/>
      <c r="N3" s="1520" t="s">
        <v>907</v>
      </c>
      <c r="O3" s="1521"/>
      <c r="P3" s="1522"/>
      <c r="Q3" s="1520" t="s">
        <v>908</v>
      </c>
      <c r="R3" s="1521"/>
      <c r="S3" s="1522"/>
      <c r="T3" s="206"/>
    </row>
    <row r="4" spans="1:20" s="76" customFormat="1" ht="36.75" customHeight="1">
      <c r="A4" s="242" t="s">
        <v>1253</v>
      </c>
      <c r="B4" s="102" t="s">
        <v>909</v>
      </c>
      <c r="C4" s="198" t="s">
        <v>910</v>
      </c>
      <c r="E4" s="102" t="s">
        <v>909</v>
      </c>
      <c r="F4" s="198" t="s">
        <v>910</v>
      </c>
      <c r="G4" s="205"/>
      <c r="H4" s="102" t="s">
        <v>909</v>
      </c>
      <c r="I4" s="198" t="s">
        <v>910</v>
      </c>
      <c r="J4" s="205"/>
      <c r="K4" s="102" t="s">
        <v>909</v>
      </c>
      <c r="L4" s="198" t="s">
        <v>910</v>
      </c>
      <c r="M4" s="205"/>
      <c r="N4" s="102" t="s">
        <v>909</v>
      </c>
      <c r="O4" s="198" t="s">
        <v>910</v>
      </c>
      <c r="P4" s="205"/>
      <c r="Q4" s="102" t="s">
        <v>909</v>
      </c>
      <c r="R4" s="199" t="s">
        <v>910</v>
      </c>
      <c r="S4" s="205"/>
      <c r="T4" s="220" t="s">
        <v>1243</v>
      </c>
    </row>
    <row r="5" spans="1:20" s="76" customFormat="1" ht="48.75" customHeight="1">
      <c r="A5" s="207"/>
      <c r="B5" s="208" t="s">
        <v>911</v>
      </c>
      <c r="C5" s="387" t="s">
        <v>1254</v>
      </c>
      <c r="D5" s="209" t="s">
        <v>912</v>
      </c>
      <c r="E5" s="208" t="s">
        <v>911</v>
      </c>
      <c r="F5" s="387" t="s">
        <v>1254</v>
      </c>
      <c r="G5" s="209" t="s">
        <v>912</v>
      </c>
      <c r="H5" s="208" t="s">
        <v>911</v>
      </c>
      <c r="I5" s="387" t="s">
        <v>1254</v>
      </c>
      <c r="J5" s="209" t="s">
        <v>912</v>
      </c>
      <c r="K5" s="208" t="s">
        <v>911</v>
      </c>
      <c r="L5" s="387" t="s">
        <v>1254</v>
      </c>
      <c r="M5" s="209" t="s">
        <v>912</v>
      </c>
      <c r="N5" s="208" t="s">
        <v>911</v>
      </c>
      <c r="O5" s="387" t="s">
        <v>1254</v>
      </c>
      <c r="P5" s="209" t="s">
        <v>912</v>
      </c>
      <c r="Q5" s="208" t="s">
        <v>911</v>
      </c>
      <c r="R5" s="387" t="s">
        <v>1254</v>
      </c>
      <c r="S5" s="209" t="s">
        <v>912</v>
      </c>
      <c r="T5" s="210"/>
    </row>
    <row r="6" spans="1:21" s="42" customFormat="1" ht="18.75" customHeight="1">
      <c r="A6" s="480" t="s">
        <v>175</v>
      </c>
      <c r="B6" s="390">
        <v>2785</v>
      </c>
      <c r="C6" s="391">
        <v>64412</v>
      </c>
      <c r="D6" s="392">
        <f>C6/B6*100</f>
        <v>2312.8186714542194</v>
      </c>
      <c r="E6" s="391">
        <v>2647</v>
      </c>
      <c r="F6" s="386">
        <v>62782</v>
      </c>
      <c r="G6" s="392">
        <f>F6/E6*100</f>
        <v>2371.817151492255</v>
      </c>
      <c r="H6" s="593" t="s">
        <v>1447</v>
      </c>
      <c r="I6" s="593" t="s">
        <v>1447</v>
      </c>
      <c r="J6" s="593" t="s">
        <v>1447</v>
      </c>
      <c r="K6" s="401">
        <v>92</v>
      </c>
      <c r="L6" s="401">
        <v>730</v>
      </c>
      <c r="M6" s="401">
        <v>793</v>
      </c>
      <c r="N6" s="401">
        <v>35</v>
      </c>
      <c r="O6" s="401">
        <v>805</v>
      </c>
      <c r="P6" s="401">
        <v>2300</v>
      </c>
      <c r="Q6" s="401">
        <v>11</v>
      </c>
      <c r="R6" s="401">
        <v>95</v>
      </c>
      <c r="S6" s="601">
        <f>R6/Q6*100</f>
        <v>863.6363636363636</v>
      </c>
      <c r="T6" s="482" t="s">
        <v>1241</v>
      </c>
      <c r="U6" s="345"/>
    </row>
    <row r="7" spans="1:171" s="212" customFormat="1" ht="18.75" customHeight="1">
      <c r="A7" s="481" t="s">
        <v>386</v>
      </c>
      <c r="B7" s="393">
        <v>5255.6</v>
      </c>
      <c r="C7" s="388">
        <v>124229</v>
      </c>
      <c r="D7" s="389">
        <f>(C7/B7)*100</f>
        <v>2363.745338305807</v>
      </c>
      <c r="E7" s="388">
        <v>5127</v>
      </c>
      <c r="F7" s="388">
        <v>122821</v>
      </c>
      <c r="G7" s="389">
        <v>2395</v>
      </c>
      <c r="H7" s="593" t="s">
        <v>1447</v>
      </c>
      <c r="I7" s="593" t="s">
        <v>1447</v>
      </c>
      <c r="J7" s="593" t="s">
        <v>1447</v>
      </c>
      <c r="K7" s="586">
        <v>67.1</v>
      </c>
      <c r="L7" s="586">
        <v>564</v>
      </c>
      <c r="M7" s="587">
        <v>841</v>
      </c>
      <c r="N7" s="586">
        <v>47.7</v>
      </c>
      <c r="O7" s="586">
        <v>710</v>
      </c>
      <c r="P7" s="587">
        <f>(O7/N7)*100</f>
        <v>1488.4696016771488</v>
      </c>
      <c r="Q7" s="586">
        <v>13.6</v>
      </c>
      <c r="R7" s="586">
        <v>134</v>
      </c>
      <c r="S7" s="587">
        <v>985</v>
      </c>
      <c r="T7" s="482" t="s">
        <v>1250</v>
      </c>
      <c r="U7" s="345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</row>
    <row r="8" spans="1:20" s="518" customFormat="1" ht="18.75" customHeight="1">
      <c r="A8" s="428" t="s">
        <v>913</v>
      </c>
      <c r="B8" s="591">
        <v>7531.8</v>
      </c>
      <c r="C8" s="592">
        <v>212257</v>
      </c>
      <c r="D8" s="592">
        <v>2818</v>
      </c>
      <c r="E8" s="592">
        <v>7300</v>
      </c>
      <c r="F8" s="592">
        <v>208987</v>
      </c>
      <c r="G8" s="592">
        <v>2863</v>
      </c>
      <c r="H8" s="594" t="s">
        <v>1447</v>
      </c>
      <c r="I8" s="594" t="s">
        <v>1447</v>
      </c>
      <c r="J8" s="594" t="s">
        <v>1447</v>
      </c>
      <c r="K8" s="602">
        <v>131.9</v>
      </c>
      <c r="L8" s="602">
        <v>1342</v>
      </c>
      <c r="M8" s="602">
        <v>1017</v>
      </c>
      <c r="N8" s="602">
        <v>77.3</v>
      </c>
      <c r="O8" s="602">
        <v>1732</v>
      </c>
      <c r="P8" s="602">
        <v>2241</v>
      </c>
      <c r="Q8" s="602">
        <v>22.6</v>
      </c>
      <c r="R8" s="602">
        <v>196</v>
      </c>
      <c r="S8" s="602">
        <v>867</v>
      </c>
      <c r="T8" s="485" t="s">
        <v>1450</v>
      </c>
    </row>
    <row r="9" spans="1:20" s="427" customFormat="1" ht="18.75" customHeight="1">
      <c r="A9" s="311" t="s">
        <v>1443</v>
      </c>
      <c r="B9" s="643">
        <f>SUM(E9,H9,K9,N9,Q9)</f>
        <v>7494.2</v>
      </c>
      <c r="C9" s="644">
        <f>SUM(F9,I9,L9,O9,R9)</f>
        <v>195464</v>
      </c>
      <c r="D9" s="644">
        <f>C9/B9*100</f>
        <v>2608.2036775106085</v>
      </c>
      <c r="E9" s="643">
        <v>7296</v>
      </c>
      <c r="F9" s="644">
        <v>192519</v>
      </c>
      <c r="G9" s="644">
        <f>F9/E9*100</f>
        <v>2638.6924342105262</v>
      </c>
      <c r="H9" s="594" t="s">
        <v>1447</v>
      </c>
      <c r="I9" s="594" t="s">
        <v>1447</v>
      </c>
      <c r="J9" s="594" t="s">
        <v>1447</v>
      </c>
      <c r="K9" s="563">
        <v>100.4</v>
      </c>
      <c r="L9" s="563">
        <v>1438</v>
      </c>
      <c r="M9" s="563">
        <f>L9/K9*100</f>
        <v>1432.2709163346613</v>
      </c>
      <c r="N9" s="563">
        <v>75.7</v>
      </c>
      <c r="O9" s="563">
        <v>1340</v>
      </c>
      <c r="P9" s="563">
        <f>O9/N9*100</f>
        <v>1770.1453104359314</v>
      </c>
      <c r="Q9" s="563">
        <v>22.1</v>
      </c>
      <c r="R9" s="563">
        <v>167</v>
      </c>
      <c r="S9" s="563">
        <f>R9/Q9*100</f>
        <v>755.6561085972851</v>
      </c>
      <c r="T9" s="315" t="s">
        <v>1443</v>
      </c>
    </row>
    <row r="10" spans="1:20" s="427" customFormat="1" ht="18.75" customHeight="1">
      <c r="A10" s="311" t="s">
        <v>1206</v>
      </c>
      <c r="B10" s="643">
        <v>7475.2</v>
      </c>
      <c r="C10" s="644">
        <v>232759</v>
      </c>
      <c r="D10" s="644">
        <v>3114</v>
      </c>
      <c r="E10" s="643">
        <v>7277</v>
      </c>
      <c r="F10" s="644">
        <v>230123</v>
      </c>
      <c r="G10" s="644">
        <v>3162</v>
      </c>
      <c r="H10" s="594" t="s">
        <v>1447</v>
      </c>
      <c r="I10" s="594" t="s">
        <v>1447</v>
      </c>
      <c r="J10" s="594" t="s">
        <v>1447</v>
      </c>
      <c r="K10" s="563">
        <v>90.7</v>
      </c>
      <c r="L10" s="563">
        <v>1073</v>
      </c>
      <c r="M10" s="563">
        <v>1183</v>
      </c>
      <c r="N10" s="563">
        <v>85.3</v>
      </c>
      <c r="O10" s="563">
        <v>1388</v>
      </c>
      <c r="P10" s="563">
        <v>1627</v>
      </c>
      <c r="Q10" s="563">
        <v>22.2</v>
      </c>
      <c r="R10" s="563">
        <v>175</v>
      </c>
      <c r="S10" s="563">
        <v>788</v>
      </c>
      <c r="T10" s="315" t="s">
        <v>1206</v>
      </c>
    </row>
    <row r="11" spans="1:20" s="427" customFormat="1" ht="18.75" customHeight="1">
      <c r="A11" s="311" t="s">
        <v>1676</v>
      </c>
      <c r="B11" s="643">
        <v>7289.3</v>
      </c>
      <c r="C11" s="644">
        <v>210030</v>
      </c>
      <c r="D11" s="644">
        <v>6233</v>
      </c>
      <c r="E11" s="643">
        <v>7103</v>
      </c>
      <c r="F11" s="644">
        <v>207649</v>
      </c>
      <c r="G11" s="644">
        <v>2923</v>
      </c>
      <c r="H11" s="594" t="s">
        <v>1447</v>
      </c>
      <c r="I11" s="594" t="s">
        <v>1447</v>
      </c>
      <c r="J11" s="594" t="s">
        <v>1447</v>
      </c>
      <c r="K11" s="563">
        <v>76.6</v>
      </c>
      <c r="L11" s="563">
        <v>743</v>
      </c>
      <c r="M11" s="563">
        <v>970</v>
      </c>
      <c r="N11" s="563">
        <v>82.9</v>
      </c>
      <c r="O11" s="563">
        <v>1494</v>
      </c>
      <c r="P11" s="563">
        <v>1802</v>
      </c>
      <c r="Q11" s="563">
        <v>26.8</v>
      </c>
      <c r="R11" s="563">
        <v>144</v>
      </c>
      <c r="S11" s="563">
        <v>537</v>
      </c>
      <c r="T11" s="315" t="s">
        <v>1676</v>
      </c>
    </row>
    <row r="12" spans="1:20" s="427" customFormat="1" ht="18.75" customHeight="1">
      <c r="A12" s="1053" t="s">
        <v>1016</v>
      </c>
      <c r="B12" s="1063">
        <v>7115.4</v>
      </c>
      <c r="C12" s="1064">
        <v>232532</v>
      </c>
      <c r="D12" s="1064">
        <v>1929</v>
      </c>
      <c r="E12" s="1063">
        <v>6951.2</v>
      </c>
      <c r="F12" s="1064">
        <v>230214</v>
      </c>
      <c r="G12" s="1064">
        <v>3393</v>
      </c>
      <c r="H12" s="1065" t="s">
        <v>1447</v>
      </c>
      <c r="I12" s="1065" t="s">
        <v>1447</v>
      </c>
      <c r="J12" s="1065" t="s">
        <v>1447</v>
      </c>
      <c r="K12" s="1066">
        <v>53.2</v>
      </c>
      <c r="L12" s="1066">
        <v>504</v>
      </c>
      <c r="M12" s="1066">
        <v>957</v>
      </c>
      <c r="N12" s="1066">
        <v>83</v>
      </c>
      <c r="O12" s="1066">
        <v>1640</v>
      </c>
      <c r="P12" s="1066">
        <v>2207</v>
      </c>
      <c r="Q12" s="1066">
        <v>28</v>
      </c>
      <c r="R12" s="1066">
        <v>174</v>
      </c>
      <c r="S12" s="1066">
        <v>1159</v>
      </c>
      <c r="T12" s="1054" t="s">
        <v>1016</v>
      </c>
    </row>
    <row r="13" spans="1:20" s="196" customFormat="1" ht="18" customHeight="1">
      <c r="A13" s="200" t="s">
        <v>85</v>
      </c>
      <c r="B13" s="20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O13" s="362" t="s">
        <v>84</v>
      </c>
      <c r="P13" s="363"/>
      <c r="Q13" s="98"/>
      <c r="R13" s="98"/>
      <c r="S13" s="362"/>
      <c r="T13" s="362"/>
    </row>
    <row r="14" spans="1:16" s="196" customFormat="1" ht="18" customHeight="1">
      <c r="A14" s="196" t="s">
        <v>914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196" t="s">
        <v>915</v>
      </c>
    </row>
  </sheetData>
  <mergeCells count="7">
    <mergeCell ref="A1:T1"/>
    <mergeCell ref="B3:D3"/>
    <mergeCell ref="E3:G3"/>
    <mergeCell ref="H3:J3"/>
    <mergeCell ref="K3:M3"/>
    <mergeCell ref="N3:P3"/>
    <mergeCell ref="Q3:S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9">
      <selection activeCell="A22" sqref="A22"/>
    </sheetView>
  </sheetViews>
  <sheetFormatPr defaultColWidth="9.140625" defaultRowHeight="12.75"/>
  <cols>
    <col min="1" max="1" width="10.8515625" style="2" customWidth="1"/>
    <col min="2" max="14" width="13.28125" style="2" customWidth="1"/>
    <col min="15" max="16384" width="9.140625" style="2" customWidth="1"/>
  </cols>
  <sheetData>
    <row r="1" spans="1:14" ht="32.25" customHeight="1">
      <c r="A1" s="1511" t="s">
        <v>201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</row>
    <row r="2" spans="1:12" s="6" customFormat="1" ht="18" customHeight="1">
      <c r="A2" s="4" t="s">
        <v>1445</v>
      </c>
      <c r="B2" s="4"/>
      <c r="L2" s="696" t="s">
        <v>200</v>
      </c>
    </row>
    <row r="3" spans="1:12" s="677" customFormat="1" ht="36" customHeight="1">
      <c r="A3" s="671"/>
      <c r="B3" s="1513" t="s">
        <v>184</v>
      </c>
      <c r="C3" s="1488"/>
      <c r="D3" s="1509" t="s">
        <v>185</v>
      </c>
      <c r="E3" s="1510"/>
      <c r="F3" s="1509" t="s">
        <v>186</v>
      </c>
      <c r="G3" s="1510"/>
      <c r="H3" s="1509" t="s">
        <v>187</v>
      </c>
      <c r="I3" s="1510"/>
      <c r="J3" s="1509" t="s">
        <v>188</v>
      </c>
      <c r="K3" s="1510"/>
      <c r="L3" s="672"/>
    </row>
    <row r="4" spans="1:12" s="677" customFormat="1" ht="36" customHeight="1">
      <c r="A4" s="382" t="s">
        <v>189</v>
      </c>
      <c r="B4" s="673"/>
      <c r="C4" s="11" t="s">
        <v>190</v>
      </c>
      <c r="D4" s="673"/>
      <c r="E4" s="11" t="s">
        <v>190</v>
      </c>
      <c r="F4" s="673"/>
      <c r="G4" s="11" t="s">
        <v>190</v>
      </c>
      <c r="H4" s="673"/>
      <c r="I4" s="11" t="s">
        <v>190</v>
      </c>
      <c r="J4" s="673"/>
      <c r="K4" s="11" t="s">
        <v>190</v>
      </c>
      <c r="L4" s="673" t="s">
        <v>191</v>
      </c>
    </row>
    <row r="5" spans="1:12" s="677" customFormat="1" ht="36" customHeight="1">
      <c r="A5" s="674"/>
      <c r="B5" s="675"/>
      <c r="C5" s="675" t="s">
        <v>192</v>
      </c>
      <c r="D5" s="675"/>
      <c r="E5" s="675" t="s">
        <v>192</v>
      </c>
      <c r="F5" s="675"/>
      <c r="G5" s="675" t="s">
        <v>192</v>
      </c>
      <c r="H5" s="675"/>
      <c r="I5" s="675" t="s">
        <v>192</v>
      </c>
      <c r="J5" s="675"/>
      <c r="K5" s="675" t="s">
        <v>192</v>
      </c>
      <c r="L5" s="676"/>
    </row>
    <row r="6" spans="1:12" s="677" customFormat="1" ht="36" customHeight="1">
      <c r="A6" s="678">
        <v>2004</v>
      </c>
      <c r="B6" s="679">
        <v>109955</v>
      </c>
      <c r="C6" s="680">
        <v>54204</v>
      </c>
      <c r="D6" s="680">
        <v>18573</v>
      </c>
      <c r="E6" s="680">
        <v>9635</v>
      </c>
      <c r="F6" s="680">
        <v>6311</v>
      </c>
      <c r="G6" s="680">
        <v>2962</v>
      </c>
      <c r="H6" s="680">
        <v>11559</v>
      </c>
      <c r="I6" s="680">
        <v>5781</v>
      </c>
      <c r="J6" s="680">
        <v>13259</v>
      </c>
      <c r="K6" s="681">
        <v>7823</v>
      </c>
      <c r="L6" s="673" t="s">
        <v>1440</v>
      </c>
    </row>
    <row r="7" spans="1:12" s="677" customFormat="1" ht="36" customHeight="1">
      <c r="A7" s="678">
        <v>2005</v>
      </c>
      <c r="B7" s="679">
        <v>110281</v>
      </c>
      <c r="C7" s="680">
        <v>54899</v>
      </c>
      <c r="D7" s="680">
        <v>17895</v>
      </c>
      <c r="E7" s="680">
        <v>9437</v>
      </c>
      <c r="F7" s="680">
        <v>5823</v>
      </c>
      <c r="G7" s="680">
        <v>3057</v>
      </c>
      <c r="H7" s="680">
        <v>12007</v>
      </c>
      <c r="I7" s="680">
        <v>6582</v>
      </c>
      <c r="J7" s="680">
        <v>12908</v>
      </c>
      <c r="K7" s="681">
        <v>7202</v>
      </c>
      <c r="L7" s="673" t="s">
        <v>1441</v>
      </c>
    </row>
    <row r="8" spans="1:12" s="677" customFormat="1" ht="36" customHeight="1">
      <c r="A8" s="678">
        <v>2006</v>
      </c>
      <c r="B8" s="679">
        <v>105103</v>
      </c>
      <c r="C8" s="680">
        <v>51949</v>
      </c>
      <c r="D8" s="680">
        <v>16641</v>
      </c>
      <c r="E8" s="682">
        <v>8957</v>
      </c>
      <c r="F8" s="683">
        <v>5945</v>
      </c>
      <c r="G8" s="682">
        <v>3142</v>
      </c>
      <c r="H8" s="682">
        <v>8750</v>
      </c>
      <c r="I8" s="682">
        <v>4771</v>
      </c>
      <c r="J8" s="683">
        <v>11670</v>
      </c>
      <c r="K8" s="684">
        <v>6516</v>
      </c>
      <c r="L8" s="673" t="s">
        <v>193</v>
      </c>
    </row>
    <row r="9" spans="1:12" s="677" customFormat="1" ht="36" customHeight="1">
      <c r="A9" s="678">
        <v>2007</v>
      </c>
      <c r="B9" s="679">
        <v>105004</v>
      </c>
      <c r="C9" s="680">
        <v>51613</v>
      </c>
      <c r="D9" s="680">
        <v>15881</v>
      </c>
      <c r="E9" s="667">
        <v>8177</v>
      </c>
      <c r="F9" s="680">
        <v>6621</v>
      </c>
      <c r="G9" s="667">
        <v>3630</v>
      </c>
      <c r="H9" s="667">
        <v>9034</v>
      </c>
      <c r="I9" s="667">
        <v>4985</v>
      </c>
      <c r="J9" s="680">
        <v>11947</v>
      </c>
      <c r="K9" s="685">
        <v>6425</v>
      </c>
      <c r="L9" s="673" t="s">
        <v>1206</v>
      </c>
    </row>
    <row r="10" spans="1:12" s="677" customFormat="1" ht="36" customHeight="1">
      <c r="A10" s="678">
        <v>2008</v>
      </c>
      <c r="B10" s="679">
        <v>102192</v>
      </c>
      <c r="C10" s="680">
        <v>49942</v>
      </c>
      <c r="D10" s="680">
        <v>16370</v>
      </c>
      <c r="E10" s="667">
        <v>8325</v>
      </c>
      <c r="F10" s="680">
        <v>6135</v>
      </c>
      <c r="G10" s="667">
        <v>2972</v>
      </c>
      <c r="H10" s="667">
        <v>8905</v>
      </c>
      <c r="I10" s="667">
        <v>4890</v>
      </c>
      <c r="J10" s="680">
        <v>10727</v>
      </c>
      <c r="K10" s="685">
        <v>5579</v>
      </c>
      <c r="L10" s="673" t="s">
        <v>1676</v>
      </c>
    </row>
    <row r="11" spans="1:12" s="687" customFormat="1" ht="36" customHeight="1">
      <c r="A11" s="686">
        <v>2009</v>
      </c>
      <c r="B11" s="668">
        <v>104802</v>
      </c>
      <c r="C11" s="669">
        <v>51276</v>
      </c>
      <c r="D11" s="669">
        <v>16099</v>
      </c>
      <c r="E11" s="669">
        <v>8204</v>
      </c>
      <c r="F11" s="669">
        <v>6694</v>
      </c>
      <c r="G11" s="669">
        <v>3306</v>
      </c>
      <c r="H11" s="669">
        <v>8436</v>
      </c>
      <c r="I11" s="669">
        <v>4562</v>
      </c>
      <c r="J11" s="669">
        <v>11962</v>
      </c>
      <c r="K11" s="670">
        <v>6312</v>
      </c>
      <c r="L11" s="668" t="s">
        <v>1679</v>
      </c>
    </row>
    <row r="12" spans="1:11" s="677" customFormat="1" ht="24.75" customHeight="1">
      <c r="A12" s="688"/>
      <c r="B12" s="688"/>
      <c r="C12" s="688"/>
      <c r="D12" s="688"/>
      <c r="E12" s="688"/>
      <c r="F12" s="688"/>
      <c r="G12" s="688"/>
      <c r="H12" s="688"/>
      <c r="I12" s="688"/>
      <c r="J12" s="688"/>
      <c r="K12" s="688"/>
    </row>
    <row r="13" spans="1:12" s="677" customFormat="1" ht="35.25" customHeight="1">
      <c r="A13" s="665"/>
      <c r="B13" s="1509" t="s">
        <v>194</v>
      </c>
      <c r="C13" s="1510"/>
      <c r="D13" s="1509" t="s">
        <v>195</v>
      </c>
      <c r="E13" s="1510"/>
      <c r="F13" s="1509" t="s">
        <v>196</v>
      </c>
      <c r="G13" s="1510"/>
      <c r="H13" s="1509" t="s">
        <v>197</v>
      </c>
      <c r="I13" s="1510"/>
      <c r="J13" s="1509" t="s">
        <v>198</v>
      </c>
      <c r="K13" s="1510"/>
      <c r="L13" s="672"/>
    </row>
    <row r="14" spans="1:12" s="677" customFormat="1" ht="35.25" customHeight="1">
      <c r="A14" s="382" t="s">
        <v>199</v>
      </c>
      <c r="B14" s="673"/>
      <c r="C14" s="11" t="s">
        <v>190</v>
      </c>
      <c r="D14" s="673"/>
      <c r="E14" s="11" t="s">
        <v>190</v>
      </c>
      <c r="F14" s="673"/>
      <c r="G14" s="11" t="s">
        <v>190</v>
      </c>
      <c r="H14" s="673"/>
      <c r="I14" s="11" t="s">
        <v>190</v>
      </c>
      <c r="J14" s="673"/>
      <c r="K14" s="11" t="s">
        <v>190</v>
      </c>
      <c r="L14" s="673" t="s">
        <v>191</v>
      </c>
    </row>
    <row r="15" spans="1:12" s="677" customFormat="1" ht="35.25" customHeight="1">
      <c r="A15" s="689"/>
      <c r="B15" s="675"/>
      <c r="C15" s="675" t="s">
        <v>192</v>
      </c>
      <c r="D15" s="675"/>
      <c r="E15" s="675" t="s">
        <v>192</v>
      </c>
      <c r="F15" s="675"/>
      <c r="G15" s="675" t="s">
        <v>192</v>
      </c>
      <c r="H15" s="675"/>
      <c r="I15" s="675" t="s">
        <v>192</v>
      </c>
      <c r="J15" s="675"/>
      <c r="K15" s="675" t="s">
        <v>192</v>
      </c>
      <c r="L15" s="676"/>
    </row>
    <row r="16" spans="1:12" s="677" customFormat="1" ht="35.25" customHeight="1">
      <c r="A16" s="678">
        <v>2004</v>
      </c>
      <c r="B16" s="690">
        <v>14954</v>
      </c>
      <c r="C16" s="690">
        <v>7177</v>
      </c>
      <c r="D16" s="690">
        <v>15937</v>
      </c>
      <c r="E16" s="690">
        <v>7956</v>
      </c>
      <c r="F16" s="690">
        <v>9154</v>
      </c>
      <c r="G16" s="690">
        <v>3937</v>
      </c>
      <c r="H16" s="690">
        <v>11341</v>
      </c>
      <c r="I16" s="690">
        <v>5399</v>
      </c>
      <c r="J16" s="690">
        <v>8868</v>
      </c>
      <c r="K16" s="690">
        <v>3534</v>
      </c>
      <c r="L16" s="673" t="s">
        <v>1440</v>
      </c>
    </row>
    <row r="17" spans="1:12" s="677" customFormat="1" ht="35.25" customHeight="1">
      <c r="A17" s="678">
        <v>2005</v>
      </c>
      <c r="B17" s="690">
        <v>15302</v>
      </c>
      <c r="C17" s="682">
        <v>7719</v>
      </c>
      <c r="D17" s="691">
        <v>16337</v>
      </c>
      <c r="E17" s="682">
        <v>7786</v>
      </c>
      <c r="F17" s="691">
        <v>9357</v>
      </c>
      <c r="G17" s="682">
        <v>4488</v>
      </c>
      <c r="H17" s="682">
        <v>9352</v>
      </c>
      <c r="I17" s="682">
        <v>4392</v>
      </c>
      <c r="J17" s="691">
        <v>11282</v>
      </c>
      <c r="K17" s="682">
        <v>4236</v>
      </c>
      <c r="L17" s="673" t="s">
        <v>1441</v>
      </c>
    </row>
    <row r="18" spans="1:12" s="677" customFormat="1" ht="35.25" customHeight="1">
      <c r="A18" s="678">
        <v>2006</v>
      </c>
      <c r="B18" s="690">
        <v>14429</v>
      </c>
      <c r="C18" s="667">
        <v>6925</v>
      </c>
      <c r="D18" s="690">
        <v>14918</v>
      </c>
      <c r="E18" s="667">
        <v>7284</v>
      </c>
      <c r="F18" s="690">
        <v>9791</v>
      </c>
      <c r="G18" s="667">
        <v>5142</v>
      </c>
      <c r="H18" s="667">
        <v>9245</v>
      </c>
      <c r="I18" s="667">
        <v>4200</v>
      </c>
      <c r="J18" s="690">
        <v>13712</v>
      </c>
      <c r="K18" s="667">
        <v>5013</v>
      </c>
      <c r="L18" s="673" t="s">
        <v>193</v>
      </c>
    </row>
    <row r="19" spans="1:12" s="677" customFormat="1" ht="35.25" customHeight="1">
      <c r="A19" s="678">
        <v>2007</v>
      </c>
      <c r="B19" s="690">
        <v>14133</v>
      </c>
      <c r="C19" s="667">
        <v>7100</v>
      </c>
      <c r="D19" s="690">
        <v>15040</v>
      </c>
      <c r="E19" s="667">
        <v>7275</v>
      </c>
      <c r="F19" s="690">
        <v>9298</v>
      </c>
      <c r="G19" s="667">
        <v>4707</v>
      </c>
      <c r="H19" s="667">
        <v>9383</v>
      </c>
      <c r="I19" s="667">
        <v>4316</v>
      </c>
      <c r="J19" s="690">
        <v>13669</v>
      </c>
      <c r="K19" s="667">
        <v>4998</v>
      </c>
      <c r="L19" s="673" t="s">
        <v>1206</v>
      </c>
    </row>
    <row r="20" spans="1:12" s="677" customFormat="1" ht="35.25" customHeight="1">
      <c r="A20" s="678">
        <v>2008</v>
      </c>
      <c r="B20" s="690">
        <v>14177</v>
      </c>
      <c r="C20" s="667">
        <v>7124</v>
      </c>
      <c r="D20" s="690">
        <v>14209</v>
      </c>
      <c r="E20" s="667">
        <v>6867</v>
      </c>
      <c r="F20" s="690">
        <v>8966</v>
      </c>
      <c r="G20" s="667">
        <v>4532</v>
      </c>
      <c r="H20" s="667">
        <v>8862</v>
      </c>
      <c r="I20" s="667">
        <v>4575</v>
      </c>
      <c r="J20" s="690">
        <v>13841</v>
      </c>
      <c r="K20" s="667">
        <v>5081</v>
      </c>
      <c r="L20" s="673" t="s">
        <v>1676</v>
      </c>
    </row>
    <row r="21" spans="1:12" s="687" customFormat="1" ht="35.25" customHeight="1">
      <c r="A21" s="686">
        <v>2009</v>
      </c>
      <c r="B21" s="669">
        <v>13505</v>
      </c>
      <c r="C21" s="669">
        <v>6945</v>
      </c>
      <c r="D21" s="669">
        <v>15170</v>
      </c>
      <c r="E21" s="669">
        <v>6804</v>
      </c>
      <c r="F21" s="669">
        <v>8770</v>
      </c>
      <c r="G21" s="669">
        <v>4498</v>
      </c>
      <c r="H21" s="669">
        <v>9129</v>
      </c>
      <c r="I21" s="669">
        <v>4919</v>
      </c>
      <c r="J21" s="669">
        <v>15036</v>
      </c>
      <c r="K21" s="669">
        <v>5728</v>
      </c>
      <c r="L21" s="668" t="s">
        <v>1679</v>
      </c>
    </row>
    <row r="22" spans="1:11" s="693" customFormat="1" ht="15.75" customHeight="1">
      <c r="A22" s="850" t="s">
        <v>81</v>
      </c>
      <c r="B22" s="692"/>
      <c r="C22" s="692"/>
      <c r="D22" s="692"/>
      <c r="J22" s="694" t="s">
        <v>1265</v>
      </c>
      <c r="K22" s="692"/>
    </row>
    <row r="23" spans="1:11" s="693" customFormat="1" ht="15.75" customHeight="1">
      <c r="A23" s="854" t="s">
        <v>1266</v>
      </c>
      <c r="B23" s="854"/>
      <c r="C23" s="854"/>
      <c r="D23" s="854"/>
      <c r="E23" s="851"/>
      <c r="F23" s="851"/>
      <c r="J23" s="847" t="s">
        <v>1267</v>
      </c>
      <c r="K23" s="692"/>
    </row>
    <row r="24" spans="1:6" s="693" customFormat="1" ht="15.75" customHeight="1">
      <c r="A24" s="693" t="s">
        <v>1268</v>
      </c>
      <c r="E24" s="695"/>
      <c r="F24" s="695"/>
    </row>
    <row r="25" spans="1:12" ht="18" customHeight="1">
      <c r="A25" s="440" t="s">
        <v>1269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</row>
    <row r="26" spans="1:5" ht="14.25">
      <c r="A26" s="6" t="s">
        <v>1444</v>
      </c>
      <c r="B26" s="6"/>
      <c r="C26" s="6"/>
      <c r="D26" s="6"/>
      <c r="E26" s="6"/>
    </row>
  </sheetData>
  <mergeCells count="11">
    <mergeCell ref="J13:K13"/>
    <mergeCell ref="B3:C3"/>
    <mergeCell ref="D3:E3"/>
    <mergeCell ref="B13:C13"/>
    <mergeCell ref="D13:E13"/>
    <mergeCell ref="F13:G13"/>
    <mergeCell ref="H13:I13"/>
    <mergeCell ref="F3:G3"/>
    <mergeCell ref="H3:I3"/>
    <mergeCell ref="A1:N1"/>
    <mergeCell ref="J3:K3"/>
  </mergeCells>
  <printOptions/>
  <pageMargins left="0.7480314960629921" right="0.7480314960629921" top="0.984251968503937" bottom="0.68" header="0.5118110236220472" footer="0.37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B1">
      <selection activeCell="K15" sqref="K15"/>
    </sheetView>
  </sheetViews>
  <sheetFormatPr defaultColWidth="9.140625" defaultRowHeight="12.75"/>
  <cols>
    <col min="1" max="1" width="16.421875" style="2" customWidth="1"/>
    <col min="2" max="2" width="12.140625" style="2" customWidth="1"/>
    <col min="3" max="3" width="12.00390625" style="2" customWidth="1"/>
    <col min="4" max="5" width="14.00390625" style="2" customWidth="1"/>
    <col min="6" max="6" width="12.7109375" style="2" customWidth="1"/>
    <col min="7" max="7" width="13.421875" style="2" customWidth="1"/>
    <col min="8" max="8" width="13.57421875" style="2" customWidth="1"/>
    <col min="9" max="9" width="12.00390625" style="2" customWidth="1"/>
    <col min="10" max="10" width="13.00390625" style="2" customWidth="1"/>
    <col min="11" max="11" width="14.140625" style="2" customWidth="1"/>
    <col min="12" max="16384" width="9.140625" style="2" customWidth="1"/>
  </cols>
  <sheetData>
    <row r="1" spans="1:11" ht="32.25" customHeight="1">
      <c r="A1" s="1523" t="s">
        <v>843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</row>
    <row r="2" spans="1:11" s="6" customFormat="1" ht="18" customHeight="1">
      <c r="A2" s="213" t="s">
        <v>916</v>
      </c>
      <c r="B2" s="9"/>
      <c r="C2" s="9"/>
      <c r="D2" s="9"/>
      <c r="E2" s="9"/>
      <c r="F2" s="9"/>
      <c r="G2" s="9"/>
      <c r="H2" s="9"/>
      <c r="I2" s="9"/>
      <c r="J2" s="9"/>
      <c r="K2" s="5" t="s">
        <v>917</v>
      </c>
    </row>
    <row r="3" spans="1:11" s="76" customFormat="1" ht="30" customHeight="1">
      <c r="A3" s="59"/>
      <c r="B3" s="102" t="s">
        <v>919</v>
      </c>
      <c r="C3" s="1525" t="s">
        <v>920</v>
      </c>
      <c r="D3" s="1526"/>
      <c r="E3" s="1526"/>
      <c r="F3" s="1527"/>
      <c r="G3" s="185" t="s">
        <v>921</v>
      </c>
      <c r="H3" s="1525" t="s">
        <v>922</v>
      </c>
      <c r="I3" s="1526"/>
      <c r="J3" s="1527"/>
      <c r="K3" s="219"/>
    </row>
    <row r="4" spans="1:11" s="76" customFormat="1" ht="30" customHeight="1">
      <c r="A4" s="220"/>
      <c r="B4" s="221" t="s">
        <v>923</v>
      </c>
      <c r="C4" s="214" t="s">
        <v>1453</v>
      </c>
      <c r="D4" s="1520" t="s">
        <v>924</v>
      </c>
      <c r="E4" s="1522"/>
      <c r="F4" s="185" t="s">
        <v>925</v>
      </c>
      <c r="G4" s="222" t="s">
        <v>926</v>
      </c>
      <c r="H4" s="185" t="s">
        <v>927</v>
      </c>
      <c r="I4" s="102" t="s">
        <v>928</v>
      </c>
      <c r="J4" s="102" t="s">
        <v>929</v>
      </c>
      <c r="K4" s="220"/>
    </row>
    <row r="5" spans="1:11" s="76" customFormat="1" ht="30" customHeight="1">
      <c r="A5" s="394" t="s">
        <v>1247</v>
      </c>
      <c r="B5" s="221"/>
      <c r="C5" s="221"/>
      <c r="D5" s="102" t="s">
        <v>930</v>
      </c>
      <c r="E5" s="102" t="s">
        <v>931</v>
      </c>
      <c r="F5" s="221"/>
      <c r="G5" s="223"/>
      <c r="H5" s="221"/>
      <c r="I5" s="221"/>
      <c r="J5" s="221"/>
      <c r="K5" s="220" t="s">
        <v>1243</v>
      </c>
    </row>
    <row r="6" spans="1:11" s="76" customFormat="1" ht="30" customHeight="1">
      <c r="A6" s="220"/>
      <c r="B6" s="221" t="s">
        <v>932</v>
      </c>
      <c r="C6" s="220"/>
      <c r="D6" s="221"/>
      <c r="E6" s="221" t="s">
        <v>933</v>
      </c>
      <c r="F6" s="221" t="s">
        <v>934</v>
      </c>
      <c r="G6" s="222"/>
      <c r="H6" s="222" t="s">
        <v>935</v>
      </c>
      <c r="I6" s="221"/>
      <c r="J6" s="221"/>
      <c r="K6" s="220"/>
    </row>
    <row r="7" spans="1:11" s="76" customFormat="1" ht="30" customHeight="1">
      <c r="A7" s="224"/>
      <c r="B7" s="208" t="s">
        <v>936</v>
      </c>
      <c r="C7" s="208" t="s">
        <v>1454</v>
      </c>
      <c r="D7" s="208" t="s">
        <v>937</v>
      </c>
      <c r="E7" s="208" t="s">
        <v>938</v>
      </c>
      <c r="F7" s="208" t="s">
        <v>939</v>
      </c>
      <c r="G7" s="225" t="s">
        <v>940</v>
      </c>
      <c r="H7" s="224" t="s">
        <v>941</v>
      </c>
      <c r="I7" s="208" t="s">
        <v>942</v>
      </c>
      <c r="J7" s="208" t="s">
        <v>943</v>
      </c>
      <c r="K7" s="226"/>
    </row>
    <row r="8" spans="1:11" s="41" customFormat="1" ht="23.25" customHeight="1">
      <c r="A8" s="483" t="s">
        <v>175</v>
      </c>
      <c r="B8" s="400">
        <v>2647</v>
      </c>
      <c r="C8" s="400">
        <v>62782</v>
      </c>
      <c r="D8" s="400">
        <v>58737</v>
      </c>
      <c r="E8" s="400">
        <v>3639</v>
      </c>
      <c r="F8" s="400">
        <v>406</v>
      </c>
      <c r="G8" s="595">
        <v>610491</v>
      </c>
      <c r="H8" s="595">
        <v>442473</v>
      </c>
      <c r="I8" s="595">
        <v>100517</v>
      </c>
      <c r="J8" s="595">
        <v>72601</v>
      </c>
      <c r="K8" s="482" t="s">
        <v>1241</v>
      </c>
    </row>
    <row r="9" spans="1:11" s="81" customFormat="1" ht="23.25" customHeight="1">
      <c r="A9" s="484" t="s">
        <v>887</v>
      </c>
      <c r="B9" s="596">
        <v>5127.2</v>
      </c>
      <c r="C9" s="597">
        <v>122821</v>
      </c>
      <c r="D9" s="597">
        <v>117601</v>
      </c>
      <c r="E9" s="597">
        <v>3755</v>
      </c>
      <c r="F9" s="597">
        <v>1465</v>
      </c>
      <c r="G9" s="598">
        <v>-103761</v>
      </c>
      <c r="H9" s="598">
        <v>-87401</v>
      </c>
      <c r="I9" s="598">
        <v>-22398</v>
      </c>
      <c r="J9" s="598">
        <v>-13022</v>
      </c>
      <c r="K9" s="482" t="s">
        <v>1250</v>
      </c>
    </row>
    <row r="10" spans="1:11" s="486" customFormat="1" ht="23.25" customHeight="1">
      <c r="A10" s="428" t="s">
        <v>1456</v>
      </c>
      <c r="B10" s="599">
        <v>7300</v>
      </c>
      <c r="C10" s="600">
        <v>208987</v>
      </c>
      <c r="D10" s="600">
        <v>198852</v>
      </c>
      <c r="E10" s="599">
        <v>7605</v>
      </c>
      <c r="F10" s="599">
        <v>2530</v>
      </c>
      <c r="G10" s="600">
        <v>600639</v>
      </c>
      <c r="H10" s="600">
        <v>498109</v>
      </c>
      <c r="I10" s="600">
        <v>125343</v>
      </c>
      <c r="J10" s="600">
        <v>38540</v>
      </c>
      <c r="K10" s="485" t="s">
        <v>1450</v>
      </c>
    </row>
    <row r="11" spans="1:11" s="427" customFormat="1" ht="23.25" customHeight="1">
      <c r="A11" s="311" t="s">
        <v>1443</v>
      </c>
      <c r="B11" s="575">
        <v>7296</v>
      </c>
      <c r="C11" s="575">
        <f>SUM(D11:F11)</f>
        <v>192519</v>
      </c>
      <c r="D11" s="575">
        <v>182697</v>
      </c>
      <c r="E11" s="575">
        <v>6159</v>
      </c>
      <c r="F11" s="575">
        <v>3663</v>
      </c>
      <c r="G11" s="576">
        <v>188343</v>
      </c>
      <c r="H11" s="576">
        <v>168289</v>
      </c>
      <c r="I11" s="576">
        <v>27465</v>
      </c>
      <c r="J11" s="576">
        <v>49540</v>
      </c>
      <c r="K11" s="315" t="s">
        <v>1443</v>
      </c>
    </row>
    <row r="12" spans="1:11" s="427" customFormat="1" ht="23.25" customHeight="1">
      <c r="A12" s="311" t="s">
        <v>1206</v>
      </c>
      <c r="B12" s="575">
        <v>7277</v>
      </c>
      <c r="C12" s="575">
        <v>230123</v>
      </c>
      <c r="D12" s="575">
        <v>217732</v>
      </c>
      <c r="E12" s="575">
        <v>8685</v>
      </c>
      <c r="F12" s="575">
        <v>3706</v>
      </c>
      <c r="G12" s="576">
        <v>133020</v>
      </c>
      <c r="H12" s="576">
        <v>158234</v>
      </c>
      <c r="I12" s="576">
        <v>42745</v>
      </c>
      <c r="J12" s="576">
        <v>29213</v>
      </c>
      <c r="K12" s="315" t="s">
        <v>1206</v>
      </c>
    </row>
    <row r="13" spans="1:11" s="427" customFormat="1" ht="23.25" customHeight="1">
      <c r="A13" s="311" t="s">
        <v>1676</v>
      </c>
      <c r="B13" s="575">
        <v>7103</v>
      </c>
      <c r="C13" s="575">
        <v>207649</v>
      </c>
      <c r="D13" s="575">
        <v>196168</v>
      </c>
      <c r="E13" s="575">
        <v>6810</v>
      </c>
      <c r="F13" s="575">
        <v>4671</v>
      </c>
      <c r="G13" s="576">
        <v>188606</v>
      </c>
      <c r="H13" s="576">
        <v>149684</v>
      </c>
      <c r="I13" s="576">
        <v>31025</v>
      </c>
      <c r="J13" s="576">
        <v>26539</v>
      </c>
      <c r="K13" s="315" t="s">
        <v>1676</v>
      </c>
    </row>
    <row r="14" spans="1:11" s="427" customFormat="1" ht="23.25" customHeight="1">
      <c r="A14" s="1053" t="s">
        <v>1016</v>
      </c>
      <c r="B14" s="1067">
        <v>6951</v>
      </c>
      <c r="C14" s="1067">
        <v>230603</v>
      </c>
      <c r="D14" s="1067">
        <v>220059</v>
      </c>
      <c r="E14" s="1067">
        <v>5583</v>
      </c>
      <c r="F14" s="1067">
        <v>4961</v>
      </c>
      <c r="G14" s="624">
        <v>187066</v>
      </c>
      <c r="H14" s="624">
        <v>161644</v>
      </c>
      <c r="I14" s="624">
        <v>38449</v>
      </c>
      <c r="J14" s="624">
        <v>30510</v>
      </c>
      <c r="K14" s="1054" t="s">
        <v>1016</v>
      </c>
    </row>
    <row r="15" spans="1:11" s="196" customFormat="1" ht="15.75" customHeight="1">
      <c r="A15" s="217" t="s">
        <v>86</v>
      </c>
      <c r="B15" s="202"/>
      <c r="C15" s="203"/>
      <c r="D15" s="203"/>
      <c r="E15" s="203"/>
      <c r="F15" s="203"/>
      <c r="G15" s="203"/>
      <c r="H15" s="363"/>
      <c r="I15" s="363"/>
      <c r="J15" s="98"/>
      <c r="K15" s="364" t="s">
        <v>84</v>
      </c>
    </row>
    <row r="16" ht="14.25">
      <c r="G16" s="218"/>
    </row>
    <row r="17" ht="14.25">
      <c r="G17" s="218"/>
    </row>
  </sheetData>
  <mergeCells count="4">
    <mergeCell ref="A1:K1"/>
    <mergeCell ref="C3:F3"/>
    <mergeCell ref="H3:J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0">
      <selection activeCell="B3" sqref="B3:E3"/>
    </sheetView>
  </sheetViews>
  <sheetFormatPr defaultColWidth="9.140625" defaultRowHeight="12.75"/>
  <cols>
    <col min="1" max="1" width="9.28125" style="72" customWidth="1"/>
    <col min="2" max="5" width="8.7109375" style="72" customWidth="1"/>
    <col min="6" max="9" width="7.28125" style="72" customWidth="1"/>
    <col min="10" max="13" width="6.00390625" style="72" customWidth="1"/>
    <col min="14" max="15" width="8.28125" style="72" customWidth="1"/>
    <col min="16" max="16" width="8.421875" style="72" customWidth="1"/>
    <col min="17" max="17" width="8.28125" style="72" customWidth="1"/>
    <col min="18" max="16384" width="9.140625" style="72" customWidth="1"/>
  </cols>
  <sheetData>
    <row r="1" spans="1:17" ht="32.25" customHeight="1">
      <c r="A1" s="1533" t="s">
        <v>844</v>
      </c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1534"/>
      <c r="P1" s="1534"/>
      <c r="Q1" s="1534"/>
    </row>
    <row r="2" spans="1:18" ht="18" customHeight="1">
      <c r="A2" s="53" t="s">
        <v>1709</v>
      </c>
      <c r="G2" s="72" t="s">
        <v>1444</v>
      </c>
      <c r="R2" s="227" t="s">
        <v>944</v>
      </c>
    </row>
    <row r="3" spans="1:18" s="2" customFormat="1" ht="35.25" customHeight="1">
      <c r="A3" s="1535" t="s">
        <v>1242</v>
      </c>
      <c r="B3" s="1538" t="s">
        <v>945</v>
      </c>
      <c r="C3" s="1539"/>
      <c r="D3" s="1539"/>
      <c r="E3" s="1540"/>
      <c r="F3" s="1538" t="s">
        <v>946</v>
      </c>
      <c r="G3" s="1539"/>
      <c r="H3" s="1539"/>
      <c r="I3" s="1540"/>
      <c r="J3" s="1538" t="s">
        <v>947</v>
      </c>
      <c r="K3" s="1539"/>
      <c r="L3" s="1539"/>
      <c r="M3" s="1540"/>
      <c r="N3" s="1538" t="s">
        <v>948</v>
      </c>
      <c r="O3" s="1539"/>
      <c r="P3" s="1539"/>
      <c r="Q3" s="1539"/>
      <c r="R3" s="1528" t="s">
        <v>1449</v>
      </c>
    </row>
    <row r="4" spans="1:18" s="2" customFormat="1" ht="22.5" customHeight="1">
      <c r="A4" s="1536"/>
      <c r="B4" s="228" t="s">
        <v>949</v>
      </c>
      <c r="C4" s="229" t="s">
        <v>950</v>
      </c>
      <c r="D4" s="229" t="s">
        <v>951</v>
      </c>
      <c r="E4" s="228" t="s">
        <v>952</v>
      </c>
      <c r="F4" s="228" t="s">
        <v>949</v>
      </c>
      <c r="G4" s="229" t="s">
        <v>950</v>
      </c>
      <c r="H4" s="229" t="s">
        <v>951</v>
      </c>
      <c r="I4" s="228" t="s">
        <v>952</v>
      </c>
      <c r="J4" s="228" t="s">
        <v>949</v>
      </c>
      <c r="K4" s="229" t="s">
        <v>950</v>
      </c>
      <c r="L4" s="229" t="s">
        <v>951</v>
      </c>
      <c r="M4" s="228" t="s">
        <v>952</v>
      </c>
      <c r="N4" s="228" t="s">
        <v>949</v>
      </c>
      <c r="O4" s="229" t="s">
        <v>950</v>
      </c>
      <c r="P4" s="229" t="s">
        <v>951</v>
      </c>
      <c r="Q4" s="230" t="s">
        <v>952</v>
      </c>
      <c r="R4" s="1529"/>
    </row>
    <row r="5" spans="1:18" s="233" customFormat="1" ht="21.75" customHeight="1">
      <c r="A5" s="1536"/>
      <c r="B5" s="231" t="s">
        <v>1701</v>
      </c>
      <c r="C5" s="231" t="s">
        <v>1702</v>
      </c>
      <c r="D5" s="231" t="s">
        <v>1703</v>
      </c>
      <c r="E5" s="231" t="s">
        <v>1704</v>
      </c>
      <c r="F5" s="231" t="s">
        <v>1701</v>
      </c>
      <c r="G5" s="231" t="s">
        <v>1702</v>
      </c>
      <c r="H5" s="231" t="s">
        <v>1703</v>
      </c>
      <c r="I5" s="231" t="s">
        <v>1704</v>
      </c>
      <c r="J5" s="231" t="s">
        <v>1701</v>
      </c>
      <c r="K5" s="231" t="s">
        <v>1702</v>
      </c>
      <c r="L5" s="231" t="s">
        <v>1703</v>
      </c>
      <c r="M5" s="231" t="s">
        <v>1704</v>
      </c>
      <c r="N5" s="231" t="s">
        <v>1701</v>
      </c>
      <c r="O5" s="231" t="s">
        <v>1702</v>
      </c>
      <c r="P5" s="231" t="s">
        <v>1703</v>
      </c>
      <c r="Q5" s="232" t="s">
        <v>1704</v>
      </c>
      <c r="R5" s="1530"/>
    </row>
    <row r="6" spans="1:18" s="2" customFormat="1" ht="23.25" customHeight="1">
      <c r="A6" s="1537"/>
      <c r="B6" s="234" t="s">
        <v>1705</v>
      </c>
      <c r="C6" s="234" t="s">
        <v>1706</v>
      </c>
      <c r="D6" s="234" t="s">
        <v>1706</v>
      </c>
      <c r="E6" s="234" t="s">
        <v>1706</v>
      </c>
      <c r="F6" s="234" t="s">
        <v>1705</v>
      </c>
      <c r="G6" s="234" t="s">
        <v>1706</v>
      </c>
      <c r="H6" s="234" t="s">
        <v>1706</v>
      </c>
      <c r="I6" s="234" t="s">
        <v>1706</v>
      </c>
      <c r="J6" s="234" t="s">
        <v>1705</v>
      </c>
      <c r="K6" s="234" t="s">
        <v>1706</v>
      </c>
      <c r="L6" s="234" t="s">
        <v>1706</v>
      </c>
      <c r="M6" s="234" t="s">
        <v>1706</v>
      </c>
      <c r="N6" s="234" t="s">
        <v>1705</v>
      </c>
      <c r="O6" s="234" t="s">
        <v>1706</v>
      </c>
      <c r="P6" s="234" t="s">
        <v>1706</v>
      </c>
      <c r="Q6" s="235" t="s">
        <v>1706</v>
      </c>
      <c r="R6" s="1531"/>
    </row>
    <row r="7" spans="1:18" s="487" customFormat="1" ht="45" customHeight="1">
      <c r="A7" s="490" t="s">
        <v>1440</v>
      </c>
      <c r="B7" s="782">
        <v>8442880</v>
      </c>
      <c r="C7" s="783">
        <v>560400</v>
      </c>
      <c r="D7" s="783">
        <v>5437680</v>
      </c>
      <c r="E7" s="783">
        <v>2444800</v>
      </c>
      <c r="F7" s="783">
        <v>0</v>
      </c>
      <c r="G7" s="783">
        <v>0</v>
      </c>
      <c r="H7" s="783">
        <v>0</v>
      </c>
      <c r="I7" s="783">
        <v>0</v>
      </c>
      <c r="J7" s="783">
        <v>0</v>
      </c>
      <c r="K7" s="783">
        <v>0</v>
      </c>
      <c r="L7" s="783">
        <v>0</v>
      </c>
      <c r="M7" s="783">
        <v>0</v>
      </c>
      <c r="N7" s="783">
        <v>8442880</v>
      </c>
      <c r="O7" s="783">
        <v>560400</v>
      </c>
      <c r="P7" s="783">
        <v>5437680</v>
      </c>
      <c r="Q7" s="784">
        <v>2444800</v>
      </c>
      <c r="R7" s="491" t="s">
        <v>1440</v>
      </c>
    </row>
    <row r="8" spans="1:18" s="487" customFormat="1" ht="45" customHeight="1">
      <c r="A8" s="490" t="s">
        <v>1441</v>
      </c>
      <c r="B8" s="785">
        <v>7088</v>
      </c>
      <c r="C8" s="786">
        <v>1294</v>
      </c>
      <c r="D8" s="786">
        <v>4795</v>
      </c>
      <c r="E8" s="786">
        <v>998</v>
      </c>
      <c r="F8" s="786">
        <v>64</v>
      </c>
      <c r="G8" s="786">
        <v>54</v>
      </c>
      <c r="H8" s="786">
        <v>10</v>
      </c>
      <c r="I8" s="974" t="s">
        <v>1707</v>
      </c>
      <c r="J8" s="974" t="s">
        <v>1707</v>
      </c>
      <c r="K8" s="974" t="s">
        <v>1707</v>
      </c>
      <c r="L8" s="974" t="s">
        <v>1707</v>
      </c>
      <c r="M8" s="974" t="s">
        <v>1707</v>
      </c>
      <c r="N8" s="786">
        <v>7023</v>
      </c>
      <c r="O8" s="786">
        <v>1239</v>
      </c>
      <c r="P8" s="786">
        <v>4785</v>
      </c>
      <c r="Q8" s="787">
        <v>998</v>
      </c>
      <c r="R8" s="491" t="s">
        <v>1441</v>
      </c>
    </row>
    <row r="9" spans="1:18" s="645" customFormat="1" ht="45" customHeight="1">
      <c r="A9" s="646" t="s">
        <v>1443</v>
      </c>
      <c r="B9" s="782">
        <v>6541080</v>
      </c>
      <c r="C9" s="783">
        <v>786040</v>
      </c>
      <c r="D9" s="783">
        <v>4601920</v>
      </c>
      <c r="E9" s="783">
        <v>1153120</v>
      </c>
      <c r="F9" s="783">
        <v>80240</v>
      </c>
      <c r="G9" s="783">
        <v>79960</v>
      </c>
      <c r="H9" s="973" t="s">
        <v>1580</v>
      </c>
      <c r="I9" s="783">
        <v>0</v>
      </c>
      <c r="J9" s="783">
        <v>0</v>
      </c>
      <c r="K9" s="783">
        <v>0</v>
      </c>
      <c r="L9" s="783">
        <v>0</v>
      </c>
      <c r="M9" s="783">
        <v>0</v>
      </c>
      <c r="N9" s="783">
        <v>6460840</v>
      </c>
      <c r="O9" s="783">
        <v>706080</v>
      </c>
      <c r="P9" s="783">
        <v>4601640</v>
      </c>
      <c r="Q9" s="783">
        <v>1153120</v>
      </c>
      <c r="R9" s="647" t="s">
        <v>1443</v>
      </c>
    </row>
    <row r="10" spans="1:18" s="645" customFormat="1" ht="45" customHeight="1">
      <c r="A10" s="646" t="s">
        <v>1206</v>
      </c>
      <c r="B10" s="782">
        <v>6521600</v>
      </c>
      <c r="C10" s="783">
        <v>1766200</v>
      </c>
      <c r="D10" s="783">
        <v>4460760</v>
      </c>
      <c r="E10" s="783">
        <v>294640</v>
      </c>
      <c r="F10" s="783">
        <v>0</v>
      </c>
      <c r="G10" s="783">
        <v>0</v>
      </c>
      <c r="H10" s="783">
        <v>0</v>
      </c>
      <c r="I10" s="783">
        <v>0</v>
      </c>
      <c r="J10" s="783">
        <v>0</v>
      </c>
      <c r="K10" s="783">
        <v>0</v>
      </c>
      <c r="L10" s="783">
        <v>0</v>
      </c>
      <c r="M10" s="783">
        <v>0</v>
      </c>
      <c r="N10" s="783">
        <v>6521600</v>
      </c>
      <c r="O10" s="783">
        <v>1766200</v>
      </c>
      <c r="P10" s="783">
        <v>4460760</v>
      </c>
      <c r="Q10" s="783">
        <v>294640</v>
      </c>
      <c r="R10" s="647" t="s">
        <v>1206</v>
      </c>
    </row>
    <row r="11" spans="1:18" s="645" customFormat="1" ht="45" customHeight="1">
      <c r="A11" s="646" t="s">
        <v>1676</v>
      </c>
      <c r="B11" s="783">
        <v>7570000</v>
      </c>
      <c r="C11" s="783">
        <v>1862000</v>
      </c>
      <c r="D11" s="783">
        <v>5376000</v>
      </c>
      <c r="E11" s="783">
        <v>332000</v>
      </c>
      <c r="F11" s="783">
        <v>0</v>
      </c>
      <c r="G11" s="783">
        <v>0</v>
      </c>
      <c r="H11" s="783">
        <v>0</v>
      </c>
      <c r="I11" s="783">
        <v>0</v>
      </c>
      <c r="J11" s="783">
        <v>0</v>
      </c>
      <c r="K11" s="783">
        <v>0</v>
      </c>
      <c r="L11" s="783">
        <v>0</v>
      </c>
      <c r="M11" s="783">
        <v>0</v>
      </c>
      <c r="N11" s="783">
        <v>7570000</v>
      </c>
      <c r="O11" s="783">
        <v>1862000</v>
      </c>
      <c r="P11" s="783">
        <v>5376000</v>
      </c>
      <c r="Q11" s="783">
        <v>332000</v>
      </c>
      <c r="R11" s="647" t="s">
        <v>1676</v>
      </c>
    </row>
    <row r="12" spans="1:18" s="487" customFormat="1" ht="45" customHeight="1">
      <c r="A12" s="488" t="s">
        <v>1681</v>
      </c>
      <c r="B12" s="1109">
        <f>SUM(C12:E12)</f>
        <v>5611</v>
      </c>
      <c r="C12" s="1110">
        <v>2433</v>
      </c>
      <c r="D12" s="1110">
        <v>3085</v>
      </c>
      <c r="E12" s="1110">
        <v>93</v>
      </c>
      <c r="F12" s="1111">
        <v>0</v>
      </c>
      <c r="G12" s="1111">
        <v>0</v>
      </c>
      <c r="H12" s="1111">
        <v>0</v>
      </c>
      <c r="I12" s="1111">
        <v>0</v>
      </c>
      <c r="J12" s="1111">
        <v>0</v>
      </c>
      <c r="K12" s="1111">
        <v>0</v>
      </c>
      <c r="L12" s="1111">
        <v>0</v>
      </c>
      <c r="M12" s="1111">
        <v>0</v>
      </c>
      <c r="N12" s="1110">
        <f>SUM(O12:Q12)</f>
        <v>5611</v>
      </c>
      <c r="O12" s="1110">
        <v>2433</v>
      </c>
      <c r="P12" s="1110">
        <v>3085</v>
      </c>
      <c r="Q12" s="1110">
        <v>93</v>
      </c>
      <c r="R12" s="1112" t="s">
        <v>1679</v>
      </c>
    </row>
    <row r="13" spans="1:18" s="605" customFormat="1" ht="15.75" customHeight="1">
      <c r="A13" s="1532" t="s">
        <v>96</v>
      </c>
      <c r="B13" s="1532"/>
      <c r="C13" s="1532"/>
      <c r="D13" s="1532"/>
      <c r="E13" s="1532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3" t="s">
        <v>95</v>
      </c>
    </row>
    <row r="14" spans="1:18" s="489" customFormat="1" ht="15.75" customHeight="1">
      <c r="A14" s="479" t="s">
        <v>1708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</row>
    <row r="15" spans="1:18" s="489" customFormat="1" ht="15.75" customHeight="1">
      <c r="A15" s="479" t="s">
        <v>94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</row>
    <row r="16" spans="1:18" s="489" customFormat="1" ht="15.75" customHeight="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</row>
  </sheetData>
  <mergeCells count="8">
    <mergeCell ref="R3:R6"/>
    <mergeCell ref="A13:E13"/>
    <mergeCell ref="A1:Q1"/>
    <mergeCell ref="A3:A6"/>
    <mergeCell ref="B3:E3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3">
      <selection activeCell="F13" sqref="F13"/>
    </sheetView>
  </sheetViews>
  <sheetFormatPr defaultColWidth="9.140625" defaultRowHeight="12.75"/>
  <cols>
    <col min="1" max="1" width="13.57421875" style="72" customWidth="1"/>
    <col min="2" max="2" width="9.57421875" style="72" customWidth="1"/>
    <col min="3" max="3" width="11.57421875" style="72" bestFit="1" customWidth="1"/>
    <col min="4" max="4" width="10.421875" style="72" bestFit="1" customWidth="1"/>
    <col min="5" max="5" width="11.57421875" style="72" customWidth="1"/>
    <col min="6" max="6" width="10.421875" style="72" customWidth="1"/>
    <col min="7" max="8" width="11.8515625" style="72" customWidth="1"/>
    <col min="9" max="10" width="11.00390625" style="72" customWidth="1"/>
    <col min="11" max="11" width="10.140625" style="72" customWidth="1"/>
    <col min="12" max="12" width="14.57421875" style="72" customWidth="1"/>
    <col min="13" max="16384" width="9.140625" style="72" customWidth="1"/>
  </cols>
  <sheetData>
    <row r="1" spans="1:12" s="2" customFormat="1" ht="32.25" customHeight="1">
      <c r="A1" s="1476" t="s">
        <v>845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</row>
    <row r="2" spans="1:12" s="6" customFormat="1" ht="15" customHeight="1">
      <c r="A2" s="237" t="s">
        <v>953</v>
      </c>
      <c r="L2" s="73" t="s">
        <v>954</v>
      </c>
    </row>
    <row r="3" spans="1:12" s="53" customFormat="1" ht="12" customHeight="1">
      <c r="A3" s="101"/>
      <c r="B3" s="184" t="s">
        <v>955</v>
      </c>
      <c r="C3" s="102" t="s">
        <v>956</v>
      </c>
      <c r="D3" s="1525" t="s">
        <v>957</v>
      </c>
      <c r="E3" s="1543"/>
      <c r="F3" s="1544"/>
      <c r="G3" s="1549" t="s">
        <v>958</v>
      </c>
      <c r="H3" s="1543"/>
      <c r="I3" s="1543"/>
      <c r="J3" s="1543"/>
      <c r="K3" s="1544"/>
      <c r="L3" s="64"/>
    </row>
    <row r="4" spans="1:12" s="53" customFormat="1" ht="12" customHeight="1">
      <c r="A4" s="215"/>
      <c r="B4" s="66"/>
      <c r="C4" s="67"/>
      <c r="D4" s="1461" t="s">
        <v>959</v>
      </c>
      <c r="E4" s="1545"/>
      <c r="F4" s="1478"/>
      <c r="G4" s="1461" t="s">
        <v>960</v>
      </c>
      <c r="H4" s="1545"/>
      <c r="I4" s="1545"/>
      <c r="J4" s="1545"/>
      <c r="K4" s="1478"/>
      <c r="L4" s="186"/>
    </row>
    <row r="5" spans="1:12" s="53" customFormat="1" ht="15" customHeight="1">
      <c r="A5" s="242" t="s">
        <v>1397</v>
      </c>
      <c r="B5" s="66" t="s">
        <v>961</v>
      </c>
      <c r="C5" s="67"/>
      <c r="D5" s="102" t="s">
        <v>962</v>
      </c>
      <c r="E5" s="102" t="s">
        <v>963</v>
      </c>
      <c r="F5" s="102" t="s">
        <v>964</v>
      </c>
      <c r="G5" s="102" t="s">
        <v>965</v>
      </c>
      <c r="H5" s="102" t="s">
        <v>966</v>
      </c>
      <c r="I5" s="102" t="s">
        <v>967</v>
      </c>
      <c r="J5" s="102" t="s">
        <v>968</v>
      </c>
      <c r="K5" s="102" t="s">
        <v>969</v>
      </c>
      <c r="L5" s="186" t="s">
        <v>1398</v>
      </c>
    </row>
    <row r="6" spans="1:12" s="53" customFormat="1" ht="11.25" customHeight="1">
      <c r="A6" s="215"/>
      <c r="B6" s="66" t="s">
        <v>970</v>
      </c>
      <c r="C6" s="67"/>
      <c r="D6" s="67"/>
      <c r="E6" s="67"/>
      <c r="F6" s="67"/>
      <c r="G6" s="67"/>
      <c r="H6" s="67"/>
      <c r="I6" s="67"/>
      <c r="J6" s="67"/>
      <c r="K6" s="67" t="s">
        <v>971</v>
      </c>
      <c r="L6" s="186"/>
    </row>
    <row r="7" spans="1:12" s="53" customFormat="1" ht="24" customHeight="1">
      <c r="A7" s="848" t="s">
        <v>489</v>
      </c>
      <c r="B7" s="69" t="s">
        <v>972</v>
      </c>
      <c r="C7" s="70" t="s">
        <v>973</v>
      </c>
      <c r="D7" s="70" t="s">
        <v>974</v>
      </c>
      <c r="E7" s="70" t="s">
        <v>975</v>
      </c>
      <c r="F7" s="70" t="s">
        <v>976</v>
      </c>
      <c r="G7" s="70" t="s">
        <v>977</v>
      </c>
      <c r="H7" s="70" t="s">
        <v>978</v>
      </c>
      <c r="I7" s="246" t="s">
        <v>1255</v>
      </c>
      <c r="J7" s="70" t="s">
        <v>979</v>
      </c>
      <c r="K7" s="70" t="s">
        <v>980</v>
      </c>
      <c r="L7" s="998" t="s">
        <v>1399</v>
      </c>
    </row>
    <row r="8" spans="1:12" s="493" customFormat="1" ht="15" customHeight="1">
      <c r="A8" s="492" t="s">
        <v>1440</v>
      </c>
      <c r="B8" s="975">
        <v>43</v>
      </c>
      <c r="C8" s="975">
        <v>66316</v>
      </c>
      <c r="D8" s="975">
        <v>1810</v>
      </c>
      <c r="E8" s="975">
        <v>1308</v>
      </c>
      <c r="F8" s="975">
        <v>502</v>
      </c>
      <c r="G8" s="975">
        <v>765446</v>
      </c>
      <c r="H8" s="975">
        <v>254564</v>
      </c>
      <c r="I8" s="975">
        <v>140199</v>
      </c>
      <c r="J8" s="975">
        <v>56205</v>
      </c>
      <c r="K8" s="975">
        <v>833</v>
      </c>
      <c r="L8" s="467" t="s">
        <v>1440</v>
      </c>
    </row>
    <row r="9" spans="1:12" s="493" customFormat="1" ht="15" customHeight="1">
      <c r="A9" s="492" t="s">
        <v>1441</v>
      </c>
      <c r="B9" s="975">
        <v>45</v>
      </c>
      <c r="C9" s="975">
        <v>67618</v>
      </c>
      <c r="D9" s="975">
        <v>2545</v>
      </c>
      <c r="E9" s="975">
        <v>1695</v>
      </c>
      <c r="F9" s="975">
        <v>850</v>
      </c>
      <c r="G9" s="975">
        <v>770494</v>
      </c>
      <c r="H9" s="975">
        <v>269945</v>
      </c>
      <c r="I9" s="975">
        <v>141051</v>
      </c>
      <c r="J9" s="975">
        <v>58301</v>
      </c>
      <c r="K9" s="975">
        <v>1094</v>
      </c>
      <c r="L9" s="467" t="s">
        <v>1441</v>
      </c>
    </row>
    <row r="10" spans="1:12" s="650" customFormat="1" ht="15" customHeight="1">
      <c r="A10" s="648" t="s">
        <v>1443</v>
      </c>
      <c r="B10" s="976">
        <v>42</v>
      </c>
      <c r="C10" s="976">
        <v>67877</v>
      </c>
      <c r="D10" s="976">
        <f>SUM(E10:F10)</f>
        <v>2658</v>
      </c>
      <c r="E10" s="976">
        <v>1717</v>
      </c>
      <c r="F10" s="976">
        <v>941</v>
      </c>
      <c r="G10" s="976">
        <v>821356</v>
      </c>
      <c r="H10" s="976">
        <v>311698</v>
      </c>
      <c r="I10" s="976">
        <v>154531</v>
      </c>
      <c r="J10" s="976">
        <v>65116</v>
      </c>
      <c r="K10" s="976">
        <v>891</v>
      </c>
      <c r="L10" s="649" t="s">
        <v>1443</v>
      </c>
    </row>
    <row r="11" spans="1:12" s="650" customFormat="1" ht="15" customHeight="1">
      <c r="A11" s="648" t="s">
        <v>1207</v>
      </c>
      <c r="B11" s="976">
        <v>43</v>
      </c>
      <c r="C11" s="976">
        <v>68926</v>
      </c>
      <c r="D11" s="976">
        <v>2823</v>
      </c>
      <c r="E11" s="976">
        <v>1801</v>
      </c>
      <c r="F11" s="976">
        <v>1022</v>
      </c>
      <c r="G11" s="976">
        <v>818413</v>
      </c>
      <c r="H11" s="976">
        <v>368178</v>
      </c>
      <c r="I11" s="976">
        <v>167526</v>
      </c>
      <c r="J11" s="976">
        <v>66068</v>
      </c>
      <c r="K11" s="976">
        <v>1202</v>
      </c>
      <c r="L11" s="649" t="s">
        <v>1206</v>
      </c>
    </row>
    <row r="12" spans="1:12" s="650" customFormat="1" ht="15" customHeight="1">
      <c r="A12" s="648" t="s">
        <v>1676</v>
      </c>
      <c r="B12" s="976">
        <v>43</v>
      </c>
      <c r="C12" s="976">
        <v>70629</v>
      </c>
      <c r="D12" s="976">
        <v>2923</v>
      </c>
      <c r="E12" s="976">
        <v>1888</v>
      </c>
      <c r="F12" s="976">
        <v>1035</v>
      </c>
      <c r="G12" s="976">
        <v>857951</v>
      </c>
      <c r="H12" s="976">
        <v>469085</v>
      </c>
      <c r="I12" s="976">
        <v>193275</v>
      </c>
      <c r="J12" s="976">
        <v>88530</v>
      </c>
      <c r="K12" s="976">
        <v>1377</v>
      </c>
      <c r="L12" s="649" t="s">
        <v>1676</v>
      </c>
    </row>
    <row r="13" spans="1:12" s="446" customFormat="1" ht="15" customHeight="1">
      <c r="A13" s="494" t="s">
        <v>1619</v>
      </c>
      <c r="B13" s="788">
        <f aca="true" t="shared" si="0" ref="B13:K13">B14+B15+B16</f>
        <v>43</v>
      </c>
      <c r="C13" s="788">
        <f>SUM(C14:C16)</f>
        <v>73457</v>
      </c>
      <c r="D13" s="788">
        <f t="shared" si="0"/>
        <v>3076</v>
      </c>
      <c r="E13" s="788">
        <f t="shared" si="0"/>
        <v>2073</v>
      </c>
      <c r="F13" s="788">
        <f t="shared" si="0"/>
        <v>1003</v>
      </c>
      <c r="G13" s="788">
        <f t="shared" si="0"/>
        <v>933173</v>
      </c>
      <c r="H13" s="788">
        <f t="shared" si="0"/>
        <v>373529</v>
      </c>
      <c r="I13" s="788">
        <f t="shared" si="0"/>
        <v>215061</v>
      </c>
      <c r="J13" s="788">
        <f t="shared" si="0"/>
        <v>137866</v>
      </c>
      <c r="K13" s="788">
        <f t="shared" si="0"/>
        <v>1384</v>
      </c>
      <c r="L13" s="495" t="s">
        <v>1619</v>
      </c>
    </row>
    <row r="14" spans="1:12" s="493" customFormat="1" ht="15" customHeight="1">
      <c r="A14" s="496" t="s">
        <v>981</v>
      </c>
      <c r="B14" s="977">
        <v>20</v>
      </c>
      <c r="C14" s="977">
        <v>0</v>
      </c>
      <c r="D14" s="977">
        <f>E14+F14</f>
        <v>540</v>
      </c>
      <c r="E14" s="977">
        <v>394</v>
      </c>
      <c r="F14" s="977">
        <v>146</v>
      </c>
      <c r="G14" s="977">
        <v>0</v>
      </c>
      <c r="H14" s="977">
        <v>0</v>
      </c>
      <c r="I14" s="977">
        <v>0</v>
      </c>
      <c r="J14" s="977">
        <v>0</v>
      </c>
      <c r="K14" s="977">
        <v>0</v>
      </c>
      <c r="L14" s="497" t="s">
        <v>982</v>
      </c>
    </row>
    <row r="15" spans="1:12" s="493" customFormat="1" ht="15" customHeight="1">
      <c r="A15" s="496" t="s">
        <v>983</v>
      </c>
      <c r="B15" s="977">
        <v>21</v>
      </c>
      <c r="C15" s="977">
        <v>61944</v>
      </c>
      <c r="D15" s="977">
        <f>E15+F15</f>
        <v>2175</v>
      </c>
      <c r="E15" s="977">
        <v>1416</v>
      </c>
      <c r="F15" s="977">
        <v>759</v>
      </c>
      <c r="G15" s="977">
        <v>688571</v>
      </c>
      <c r="H15" s="977">
        <v>318780</v>
      </c>
      <c r="I15" s="977">
        <v>210480</v>
      </c>
      <c r="J15" s="977">
        <v>51147</v>
      </c>
      <c r="K15" s="977">
        <v>1384</v>
      </c>
      <c r="L15" s="497" t="s">
        <v>984</v>
      </c>
    </row>
    <row r="16" spans="1:12" s="493" customFormat="1" ht="15" customHeight="1">
      <c r="A16" s="498" t="s">
        <v>985</v>
      </c>
      <c r="B16" s="978">
        <v>2</v>
      </c>
      <c r="C16" s="978">
        <v>11513</v>
      </c>
      <c r="D16" s="978">
        <f>E16+F16</f>
        <v>361</v>
      </c>
      <c r="E16" s="978">
        <v>263</v>
      </c>
      <c r="F16" s="978">
        <v>98</v>
      </c>
      <c r="G16" s="978">
        <v>244602</v>
      </c>
      <c r="H16" s="978">
        <v>54749</v>
      </c>
      <c r="I16" s="978">
        <v>4581</v>
      </c>
      <c r="J16" s="978">
        <v>86719</v>
      </c>
      <c r="K16" s="978">
        <v>0</v>
      </c>
      <c r="L16" s="499" t="s">
        <v>986</v>
      </c>
    </row>
    <row r="17" s="53" customFormat="1" ht="7.5" customHeight="1"/>
    <row r="18" spans="1:12" s="53" customFormat="1" ht="13.5" customHeight="1">
      <c r="A18" s="101"/>
      <c r="B18" s="1549" t="s">
        <v>987</v>
      </c>
      <c r="C18" s="1543"/>
      <c r="D18" s="1544"/>
      <c r="E18" s="1525" t="s">
        <v>988</v>
      </c>
      <c r="F18" s="1543"/>
      <c r="G18" s="1544"/>
      <c r="H18" s="1525" t="s">
        <v>989</v>
      </c>
      <c r="I18" s="1543"/>
      <c r="J18" s="1544"/>
      <c r="K18" s="64"/>
      <c r="L18" s="395"/>
    </row>
    <row r="19" spans="1:12" s="53" customFormat="1" ht="13.5" customHeight="1">
      <c r="A19" s="215"/>
      <c r="B19" s="1461"/>
      <c r="C19" s="1545"/>
      <c r="D19" s="1478"/>
      <c r="E19" s="1461" t="s">
        <v>990</v>
      </c>
      <c r="F19" s="1545"/>
      <c r="G19" s="1478"/>
      <c r="H19" s="1461" t="s">
        <v>991</v>
      </c>
      <c r="I19" s="1545"/>
      <c r="J19" s="1478"/>
      <c r="K19" s="186"/>
      <c r="L19" s="396"/>
    </row>
    <row r="20" spans="1:12" s="53" customFormat="1" ht="15" customHeight="1">
      <c r="A20" s="242" t="s">
        <v>1400</v>
      </c>
      <c r="B20" s="102" t="s">
        <v>1213</v>
      </c>
      <c r="C20" s="102" t="s">
        <v>1214</v>
      </c>
      <c r="D20" s="102" t="s">
        <v>1215</v>
      </c>
      <c r="E20" s="102" t="s">
        <v>1381</v>
      </c>
      <c r="F20" s="102" t="s">
        <v>1216</v>
      </c>
      <c r="G20" s="102" t="s">
        <v>1217</v>
      </c>
      <c r="H20" s="102" t="s">
        <v>1381</v>
      </c>
      <c r="I20" s="102" t="s">
        <v>1218</v>
      </c>
      <c r="J20" s="102" t="s">
        <v>1219</v>
      </c>
      <c r="K20" s="1541" t="s">
        <v>1401</v>
      </c>
      <c r="L20" s="1542"/>
    </row>
    <row r="21" spans="1:12" s="53" customFormat="1" ht="15" customHeight="1">
      <c r="A21" s="215"/>
      <c r="B21" s="67"/>
      <c r="C21" s="67"/>
      <c r="D21" s="67"/>
      <c r="E21" s="67"/>
      <c r="F21" s="67" t="s">
        <v>1220</v>
      </c>
      <c r="G21" s="67" t="s">
        <v>1221</v>
      </c>
      <c r="H21" s="67"/>
      <c r="I21" s="67" t="s">
        <v>1222</v>
      </c>
      <c r="J21" s="67" t="s">
        <v>1223</v>
      </c>
      <c r="K21" s="186"/>
      <c r="L21" s="396"/>
    </row>
    <row r="22" spans="1:12" s="53" customFormat="1" ht="24" customHeight="1">
      <c r="A22" s="848" t="s">
        <v>489</v>
      </c>
      <c r="B22" s="246" t="s">
        <v>1256</v>
      </c>
      <c r="C22" s="70" t="s">
        <v>1224</v>
      </c>
      <c r="D22" s="70" t="s">
        <v>918</v>
      </c>
      <c r="E22" s="70" t="s">
        <v>1388</v>
      </c>
      <c r="F22" s="246" t="s">
        <v>1257</v>
      </c>
      <c r="G22" s="70" t="s">
        <v>1225</v>
      </c>
      <c r="H22" s="70" t="s">
        <v>1388</v>
      </c>
      <c r="I22" s="70" t="s">
        <v>1226</v>
      </c>
      <c r="J22" s="70" t="s">
        <v>1226</v>
      </c>
      <c r="K22" s="1550" t="s">
        <v>1399</v>
      </c>
      <c r="L22" s="1551"/>
    </row>
    <row r="23" spans="1:12" s="493" customFormat="1" ht="12" customHeight="1">
      <c r="A23" s="492" t="s">
        <v>1440</v>
      </c>
      <c r="B23" s="500">
        <v>355</v>
      </c>
      <c r="C23" s="500">
        <v>92123</v>
      </c>
      <c r="D23" s="500">
        <v>25306</v>
      </c>
      <c r="E23" s="500">
        <v>2964804</v>
      </c>
      <c r="F23" s="500">
        <v>2451962</v>
      </c>
      <c r="G23" s="500">
        <v>512842</v>
      </c>
      <c r="H23" s="500">
        <v>3604673</v>
      </c>
      <c r="I23" s="500">
        <v>2810817</v>
      </c>
      <c r="J23" s="500">
        <v>793856</v>
      </c>
      <c r="K23" s="1556" t="s">
        <v>1440</v>
      </c>
      <c r="L23" s="1557"/>
    </row>
    <row r="24" spans="1:12" s="493" customFormat="1" ht="12" customHeight="1">
      <c r="A24" s="492" t="s">
        <v>1441</v>
      </c>
      <c r="B24" s="500">
        <v>377</v>
      </c>
      <c r="C24" s="500">
        <v>109077</v>
      </c>
      <c r="D24" s="500">
        <v>26259</v>
      </c>
      <c r="E24" s="500">
        <v>2353710</v>
      </c>
      <c r="F24" s="500">
        <v>2122925</v>
      </c>
      <c r="G24" s="500">
        <v>230785</v>
      </c>
      <c r="H24" s="500">
        <v>3962955</v>
      </c>
      <c r="I24" s="500">
        <v>3609155</v>
      </c>
      <c r="J24" s="500">
        <v>353800</v>
      </c>
      <c r="K24" s="1556" t="s">
        <v>1441</v>
      </c>
      <c r="L24" s="1557"/>
    </row>
    <row r="25" spans="1:12" s="493" customFormat="1" ht="12" customHeight="1">
      <c r="A25" s="311" t="s">
        <v>205</v>
      </c>
      <c r="B25" s="707">
        <v>395</v>
      </c>
      <c r="C25" s="707">
        <v>126792</v>
      </c>
      <c r="D25" s="707">
        <v>31082</v>
      </c>
      <c r="E25" s="707">
        <v>3756751</v>
      </c>
      <c r="F25" s="707">
        <v>3226431</v>
      </c>
      <c r="G25" s="707">
        <v>530320</v>
      </c>
      <c r="H25" s="707">
        <v>4194739</v>
      </c>
      <c r="I25" s="707">
        <v>3848507</v>
      </c>
      <c r="J25" s="707">
        <v>346232</v>
      </c>
      <c r="K25" s="1556" t="s">
        <v>1209</v>
      </c>
      <c r="L25" s="1557"/>
    </row>
    <row r="26" spans="1:12" s="493" customFormat="1" ht="12" customHeight="1">
      <c r="A26" s="311" t="s">
        <v>1207</v>
      </c>
      <c r="B26" s="707">
        <v>271</v>
      </c>
      <c r="C26" s="707">
        <v>126206</v>
      </c>
      <c r="D26" s="707">
        <v>37020</v>
      </c>
      <c r="E26" s="707">
        <v>4281863</v>
      </c>
      <c r="F26" s="707">
        <v>3790296</v>
      </c>
      <c r="G26" s="707">
        <v>491567</v>
      </c>
      <c r="H26" s="707">
        <v>4720092</v>
      </c>
      <c r="I26" s="707">
        <v>3856828</v>
      </c>
      <c r="J26" s="707">
        <v>863264</v>
      </c>
      <c r="K26" s="1560" t="s">
        <v>1207</v>
      </c>
      <c r="L26" s="1561"/>
    </row>
    <row r="27" spans="1:12" s="493" customFormat="1" ht="12" customHeight="1">
      <c r="A27" s="311" t="s">
        <v>1676</v>
      </c>
      <c r="B27" s="707">
        <v>205</v>
      </c>
      <c r="C27" s="707">
        <v>158477</v>
      </c>
      <c r="D27" s="707">
        <v>41615</v>
      </c>
      <c r="E27" s="707">
        <v>4665394</v>
      </c>
      <c r="F27" s="707">
        <v>4150335</v>
      </c>
      <c r="G27" s="707">
        <v>515059</v>
      </c>
      <c r="H27" s="707">
        <v>5115964</v>
      </c>
      <c r="I27" s="707">
        <v>4260895</v>
      </c>
      <c r="J27" s="707">
        <v>855069</v>
      </c>
      <c r="K27" s="1560" t="s">
        <v>1676</v>
      </c>
      <c r="L27" s="1562"/>
    </row>
    <row r="28" spans="1:12" s="493" customFormat="1" ht="12" customHeight="1">
      <c r="A28" s="494" t="s">
        <v>1619</v>
      </c>
      <c r="B28" s="1118">
        <f aca="true" t="shared" si="1" ref="B28:J28">B29+B30+B31</f>
        <v>171</v>
      </c>
      <c r="C28" s="1119">
        <f t="shared" si="1"/>
        <v>173960</v>
      </c>
      <c r="D28" s="1119">
        <f t="shared" si="1"/>
        <v>46290</v>
      </c>
      <c r="E28" s="1119">
        <f t="shared" si="1"/>
        <v>4811546</v>
      </c>
      <c r="F28" s="1119">
        <f t="shared" si="1"/>
        <v>3825533</v>
      </c>
      <c r="G28" s="1119">
        <f t="shared" si="1"/>
        <v>986013</v>
      </c>
      <c r="H28" s="1119">
        <f t="shared" si="1"/>
        <v>5221153</v>
      </c>
      <c r="I28" s="1119">
        <f t="shared" si="1"/>
        <v>4221027</v>
      </c>
      <c r="J28" s="1120">
        <f t="shared" si="1"/>
        <v>1000126</v>
      </c>
      <c r="K28" s="1558" t="s">
        <v>1619</v>
      </c>
      <c r="L28" s="1559"/>
    </row>
    <row r="29" spans="1:12" s="493" customFormat="1" ht="12" customHeight="1">
      <c r="A29" s="496" t="s">
        <v>1227</v>
      </c>
      <c r="B29" s="1113">
        <v>0</v>
      </c>
      <c r="C29" s="1114">
        <v>129348</v>
      </c>
      <c r="D29" s="1114">
        <v>0</v>
      </c>
      <c r="E29" s="1114">
        <v>1993479</v>
      </c>
      <c r="F29" s="1114">
        <v>1458479</v>
      </c>
      <c r="G29" s="1114">
        <v>535000</v>
      </c>
      <c r="H29" s="1114">
        <f>I29+J29</f>
        <v>1893085</v>
      </c>
      <c r="I29" s="1114">
        <v>1729722</v>
      </c>
      <c r="J29" s="1115">
        <v>163363</v>
      </c>
      <c r="K29" s="1552" t="s">
        <v>1228</v>
      </c>
      <c r="L29" s="1553"/>
    </row>
    <row r="30" spans="1:12" s="493" customFormat="1" ht="12" customHeight="1">
      <c r="A30" s="496" t="s">
        <v>1229</v>
      </c>
      <c r="B30" s="1113">
        <v>143</v>
      </c>
      <c r="C30" s="1114">
        <v>44612</v>
      </c>
      <c r="D30" s="1114">
        <v>38873</v>
      </c>
      <c r="E30" s="1114">
        <v>2818067</v>
      </c>
      <c r="F30" s="1114">
        <v>2367054</v>
      </c>
      <c r="G30" s="1114">
        <v>451013</v>
      </c>
      <c r="H30" s="1114">
        <f>I30+J30</f>
        <v>3328068</v>
      </c>
      <c r="I30" s="1114">
        <v>2491305</v>
      </c>
      <c r="J30" s="1115">
        <v>836763</v>
      </c>
      <c r="K30" s="1552" t="s">
        <v>1230</v>
      </c>
      <c r="L30" s="1553"/>
    </row>
    <row r="31" spans="1:12" s="493" customFormat="1" ht="12" customHeight="1">
      <c r="A31" s="498" t="s">
        <v>1231</v>
      </c>
      <c r="B31" s="1116">
        <v>28</v>
      </c>
      <c r="C31" s="978">
        <v>0</v>
      </c>
      <c r="D31" s="978">
        <v>7417</v>
      </c>
      <c r="E31" s="978">
        <v>0</v>
      </c>
      <c r="F31" s="978">
        <v>0</v>
      </c>
      <c r="G31" s="978">
        <v>0</v>
      </c>
      <c r="H31" s="978">
        <v>0</v>
      </c>
      <c r="I31" s="978">
        <v>0</v>
      </c>
      <c r="J31" s="1117">
        <v>0</v>
      </c>
      <c r="K31" s="1554" t="s">
        <v>1238</v>
      </c>
      <c r="L31" s="1555"/>
    </row>
    <row r="32" spans="1:12" s="15" customFormat="1" ht="12.75" customHeight="1">
      <c r="A32" s="1546" t="s">
        <v>1259</v>
      </c>
      <c r="B32" s="1547"/>
      <c r="C32" s="1547"/>
      <c r="D32" s="1547"/>
      <c r="E32" s="1547"/>
      <c r="L32" s="189" t="s">
        <v>1260</v>
      </c>
    </row>
    <row r="33" spans="1:11" s="233" customFormat="1" ht="12" customHeight="1">
      <c r="A33" s="1547" t="s">
        <v>1258</v>
      </c>
      <c r="B33" s="1548"/>
      <c r="C33" s="1548"/>
      <c r="D33" s="1548"/>
      <c r="E33" s="15"/>
      <c r="F33" s="15"/>
      <c r="G33" s="15"/>
      <c r="H33" s="15"/>
      <c r="I33" s="15"/>
      <c r="J33" s="15"/>
      <c r="K33" s="15"/>
    </row>
    <row r="34" s="53" customFormat="1" ht="12" customHeight="1">
      <c r="A34" s="53" t="s">
        <v>992</v>
      </c>
    </row>
  </sheetData>
  <mergeCells count="24">
    <mergeCell ref="K22:L22"/>
    <mergeCell ref="K29:L29"/>
    <mergeCell ref="K30:L30"/>
    <mergeCell ref="K31:L31"/>
    <mergeCell ref="K23:L23"/>
    <mergeCell ref="K24:L24"/>
    <mergeCell ref="K25:L25"/>
    <mergeCell ref="K28:L28"/>
    <mergeCell ref="K26:L26"/>
    <mergeCell ref="K27:L27"/>
    <mergeCell ref="A1:L1"/>
    <mergeCell ref="D3:F3"/>
    <mergeCell ref="G3:K3"/>
    <mergeCell ref="D4:F4"/>
    <mergeCell ref="G4:K4"/>
    <mergeCell ref="A32:E32"/>
    <mergeCell ref="A33:D33"/>
    <mergeCell ref="B18:D18"/>
    <mergeCell ref="E18:G18"/>
    <mergeCell ref="K20:L20"/>
    <mergeCell ref="H18:J18"/>
    <mergeCell ref="B19:D19"/>
    <mergeCell ref="E19:G19"/>
    <mergeCell ref="H19:J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100" workbookViewId="0" topLeftCell="A10">
      <selection activeCell="A1" sqref="A1:M1"/>
    </sheetView>
  </sheetViews>
  <sheetFormatPr defaultColWidth="9.140625" defaultRowHeight="12.75"/>
  <cols>
    <col min="1" max="1" width="15.57421875" style="2" customWidth="1"/>
    <col min="2" max="3" width="9.7109375" style="2" customWidth="1"/>
    <col min="4" max="7" width="8.00390625" style="2" customWidth="1"/>
    <col min="8" max="8" width="12.7109375" style="2" customWidth="1"/>
    <col min="9" max="9" width="12.00390625" style="2" customWidth="1"/>
    <col min="10" max="10" width="9.7109375" style="2" customWidth="1"/>
    <col min="11" max="11" width="7.7109375" style="2" customWidth="1"/>
    <col min="12" max="12" width="8.140625" style="2" customWidth="1"/>
    <col min="13" max="13" width="18.00390625" style="2" customWidth="1"/>
    <col min="14" max="14" width="7.28125" style="2" customWidth="1"/>
    <col min="15" max="15" width="6.28125" style="2" bestFit="1" customWidth="1"/>
    <col min="16" max="16" width="7.57421875" style="2" customWidth="1"/>
    <col min="17" max="17" width="5.8515625" style="2" customWidth="1"/>
    <col min="18" max="18" width="8.421875" style="2" bestFit="1" customWidth="1"/>
    <col min="19" max="19" width="7.421875" style="2" bestFit="1" customWidth="1"/>
    <col min="20" max="21" width="8.140625" style="2" customWidth="1"/>
    <col min="22" max="22" width="14.28125" style="2" customWidth="1"/>
    <col min="23" max="16384" width="9.140625" style="2" customWidth="1"/>
  </cols>
  <sheetData>
    <row r="1" spans="1:22" ht="32.25" customHeight="1">
      <c r="A1" s="1512" t="s">
        <v>846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"/>
      <c r="O1" s="1"/>
      <c r="P1" s="1"/>
      <c r="Q1" s="1"/>
      <c r="R1" s="1"/>
      <c r="S1" s="1"/>
      <c r="T1" s="1"/>
      <c r="U1" s="1"/>
      <c r="V1" s="1"/>
    </row>
    <row r="2" spans="1:21" s="6" customFormat="1" ht="18" customHeight="1">
      <c r="A2" s="6" t="s">
        <v>1298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36" t="s">
        <v>1299</v>
      </c>
      <c r="N2" s="236"/>
      <c r="O2" s="182"/>
      <c r="P2" s="182"/>
      <c r="Q2" s="182"/>
      <c r="R2" s="182"/>
      <c r="S2" s="182"/>
      <c r="T2" s="182"/>
      <c r="U2" s="182"/>
    </row>
    <row r="3" spans="1:13" s="6" customFormat="1" ht="12" customHeight="1">
      <c r="A3" s="1477" t="s">
        <v>634</v>
      </c>
      <c r="B3" s="102" t="s">
        <v>1300</v>
      </c>
      <c r="C3" s="102" t="s">
        <v>1301</v>
      </c>
      <c r="D3" s="1563" t="s">
        <v>1302</v>
      </c>
      <c r="E3" s="1564"/>
      <c r="F3" s="1564"/>
      <c r="G3" s="1564"/>
      <c r="H3" s="239" t="s">
        <v>1303</v>
      </c>
      <c r="I3" s="240" t="s">
        <v>1304</v>
      </c>
      <c r="J3" s="1563" t="s">
        <v>1305</v>
      </c>
      <c r="K3" s="1564"/>
      <c r="L3" s="1564"/>
      <c r="M3" s="1567" t="s">
        <v>152</v>
      </c>
    </row>
    <row r="4" spans="1:13" s="6" customFormat="1" ht="12" customHeight="1">
      <c r="A4" s="1565"/>
      <c r="B4" s="214"/>
      <c r="C4" s="214"/>
      <c r="D4" s="1569" t="s">
        <v>1310</v>
      </c>
      <c r="E4" s="1570"/>
      <c r="F4" s="1570"/>
      <c r="G4" s="1565"/>
      <c r="H4" s="243" t="s">
        <v>1315</v>
      </c>
      <c r="I4" s="244" t="s">
        <v>1311</v>
      </c>
      <c r="J4" s="1569" t="s">
        <v>1312</v>
      </c>
      <c r="K4" s="1570"/>
      <c r="L4" s="1565"/>
      <c r="M4" s="1568"/>
    </row>
    <row r="5" spans="1:13" s="6" customFormat="1" ht="12" customHeight="1">
      <c r="A5" s="1565"/>
      <c r="B5" s="67"/>
      <c r="C5" s="243" t="s">
        <v>1314</v>
      </c>
      <c r="D5" s="1571"/>
      <c r="E5" s="1572"/>
      <c r="F5" s="1572"/>
      <c r="G5" s="1566"/>
      <c r="I5" s="243" t="s">
        <v>1316</v>
      </c>
      <c r="J5" s="1571"/>
      <c r="K5" s="1572"/>
      <c r="L5" s="1566"/>
      <c r="M5" s="1568"/>
    </row>
    <row r="6" spans="1:13" s="6" customFormat="1" ht="12" customHeight="1">
      <c r="A6" s="1565"/>
      <c r="B6" s="67"/>
      <c r="C6" s="67" t="s">
        <v>1318</v>
      </c>
      <c r="D6" s="102" t="s">
        <v>1453</v>
      </c>
      <c r="E6" s="102" t="s">
        <v>1319</v>
      </c>
      <c r="F6" s="102" t="s">
        <v>1320</v>
      </c>
      <c r="G6" s="102" t="s">
        <v>1321</v>
      </c>
      <c r="H6" s="214" t="s">
        <v>1322</v>
      </c>
      <c r="I6" s="214" t="s">
        <v>1323</v>
      </c>
      <c r="J6" s="102" t="s">
        <v>1453</v>
      </c>
      <c r="K6" s="102" t="s">
        <v>1324</v>
      </c>
      <c r="L6" s="102" t="s">
        <v>1325</v>
      </c>
      <c r="M6" s="1568"/>
    </row>
    <row r="7" spans="1:13" s="6" customFormat="1" ht="12" customHeight="1">
      <c r="A7" s="1566"/>
      <c r="B7" s="70" t="s">
        <v>1454</v>
      </c>
      <c r="C7" s="70" t="s">
        <v>1331</v>
      </c>
      <c r="D7" s="70" t="s">
        <v>1454</v>
      </c>
      <c r="E7" s="70" t="s">
        <v>1332</v>
      </c>
      <c r="F7" s="246" t="s">
        <v>993</v>
      </c>
      <c r="G7" s="70" t="s">
        <v>1333</v>
      </c>
      <c r="H7" s="246" t="s">
        <v>994</v>
      </c>
      <c r="I7" s="246" t="s">
        <v>998</v>
      </c>
      <c r="J7" s="70" t="s">
        <v>1454</v>
      </c>
      <c r="K7" s="246" t="s">
        <v>999</v>
      </c>
      <c r="L7" s="70" t="s">
        <v>1334</v>
      </c>
      <c r="M7" s="1550"/>
    </row>
    <row r="8" spans="1:13" s="436" customFormat="1" ht="18" customHeight="1">
      <c r="A8" s="508" t="s">
        <v>1000</v>
      </c>
      <c r="B8" s="789">
        <v>3624</v>
      </c>
      <c r="C8" s="790">
        <v>1439</v>
      </c>
      <c r="D8" s="790">
        <v>164</v>
      </c>
      <c r="E8" s="606">
        <v>47</v>
      </c>
      <c r="F8" s="606">
        <v>52</v>
      </c>
      <c r="G8" s="606">
        <v>65</v>
      </c>
      <c r="H8" s="606">
        <v>56</v>
      </c>
      <c r="I8" s="606" t="s">
        <v>385</v>
      </c>
      <c r="J8" s="606" t="s">
        <v>385</v>
      </c>
      <c r="K8" s="606" t="s">
        <v>385</v>
      </c>
      <c r="L8" s="606" t="s">
        <v>385</v>
      </c>
      <c r="M8" s="435" t="s">
        <v>632</v>
      </c>
    </row>
    <row r="9" spans="1:13" s="436" customFormat="1" ht="18" customHeight="1">
      <c r="A9" s="509" t="s">
        <v>887</v>
      </c>
      <c r="B9" s="789">
        <v>16100</v>
      </c>
      <c r="C9" s="790">
        <v>9382</v>
      </c>
      <c r="D9" s="790">
        <v>1405</v>
      </c>
      <c r="E9" s="606">
        <v>235</v>
      </c>
      <c r="F9" s="606">
        <v>717</v>
      </c>
      <c r="G9" s="606">
        <v>453</v>
      </c>
      <c r="H9" s="606">
        <v>102</v>
      </c>
      <c r="I9" s="606">
        <v>4</v>
      </c>
      <c r="J9" s="606">
        <v>89</v>
      </c>
      <c r="K9" s="606">
        <v>82</v>
      </c>
      <c r="L9" s="606">
        <v>7</v>
      </c>
      <c r="M9" s="435" t="s">
        <v>633</v>
      </c>
    </row>
    <row r="10" spans="1:13" s="436" customFormat="1" ht="18" customHeight="1">
      <c r="A10" s="414" t="s">
        <v>1441</v>
      </c>
      <c r="B10" s="789">
        <v>18220</v>
      </c>
      <c r="C10" s="790">
        <v>9625</v>
      </c>
      <c r="D10" s="790">
        <v>1736</v>
      </c>
      <c r="E10" s="606">
        <v>261</v>
      </c>
      <c r="F10" s="606">
        <v>940</v>
      </c>
      <c r="G10" s="606">
        <v>535</v>
      </c>
      <c r="H10" s="606">
        <v>119</v>
      </c>
      <c r="I10" s="606">
        <v>62</v>
      </c>
      <c r="J10" s="606">
        <v>65</v>
      </c>
      <c r="K10" s="606">
        <v>52</v>
      </c>
      <c r="L10" s="606">
        <v>13</v>
      </c>
      <c r="M10" s="437" t="s">
        <v>1441</v>
      </c>
    </row>
    <row r="11" spans="1:13" s="427" customFormat="1" ht="18" customHeight="1">
      <c r="A11" s="311" t="s">
        <v>1443</v>
      </c>
      <c r="B11" s="791">
        <v>18422</v>
      </c>
      <c r="C11" s="792">
        <v>9660</v>
      </c>
      <c r="D11" s="792">
        <f>SUM(E11:G11)</f>
        <v>1815</v>
      </c>
      <c r="E11" s="652">
        <v>280</v>
      </c>
      <c r="F11" s="652">
        <v>946</v>
      </c>
      <c r="G11" s="652">
        <v>589</v>
      </c>
      <c r="H11" s="652">
        <v>109</v>
      </c>
      <c r="I11" s="652">
        <v>97</v>
      </c>
      <c r="J11" s="652">
        <v>27</v>
      </c>
      <c r="K11" s="652">
        <v>27</v>
      </c>
      <c r="L11" s="652" t="s">
        <v>1580</v>
      </c>
      <c r="M11" s="485" t="s">
        <v>1443</v>
      </c>
    </row>
    <row r="12" spans="1:13" s="427" customFormat="1" ht="18" customHeight="1">
      <c r="A12" s="311" t="s">
        <v>1206</v>
      </c>
      <c r="B12" s="791">
        <v>17351</v>
      </c>
      <c r="C12" s="792">
        <v>9052</v>
      </c>
      <c r="D12" s="792">
        <v>1886</v>
      </c>
      <c r="E12" s="652">
        <v>299</v>
      </c>
      <c r="F12" s="652">
        <v>956</v>
      </c>
      <c r="G12" s="652">
        <v>631</v>
      </c>
      <c r="H12" s="652">
        <v>89</v>
      </c>
      <c r="I12" s="652">
        <v>98</v>
      </c>
      <c r="J12" s="652">
        <v>39</v>
      </c>
      <c r="K12" s="652">
        <v>38</v>
      </c>
      <c r="L12" s="652">
        <v>1</v>
      </c>
      <c r="M12" s="485" t="s">
        <v>1206</v>
      </c>
    </row>
    <row r="13" spans="1:13" s="427" customFormat="1" ht="18" customHeight="1">
      <c r="A13" s="311" t="s">
        <v>1208</v>
      </c>
      <c r="B13" s="791">
        <v>17129</v>
      </c>
      <c r="C13" s="792">
        <v>8773</v>
      </c>
      <c r="D13" s="792">
        <v>1865</v>
      </c>
      <c r="E13" s="652">
        <v>271</v>
      </c>
      <c r="F13" s="652">
        <v>914</v>
      </c>
      <c r="G13" s="652">
        <v>680</v>
      </c>
      <c r="H13" s="652">
        <v>187</v>
      </c>
      <c r="I13" s="652">
        <v>107</v>
      </c>
      <c r="J13" s="652">
        <v>25</v>
      </c>
      <c r="K13" s="652">
        <v>25</v>
      </c>
      <c r="L13" s="1326">
        <v>0</v>
      </c>
      <c r="M13" s="485" t="s">
        <v>1676</v>
      </c>
    </row>
    <row r="14" spans="1:13" s="427" customFormat="1" ht="18" customHeight="1">
      <c r="A14" s="1121" t="s">
        <v>1016</v>
      </c>
      <c r="B14" s="1122">
        <v>16663</v>
      </c>
      <c r="C14" s="809">
        <v>8402</v>
      </c>
      <c r="D14" s="1123">
        <v>2087</v>
      </c>
      <c r="E14" s="809">
        <v>276</v>
      </c>
      <c r="F14" s="809">
        <v>1011</v>
      </c>
      <c r="G14" s="809">
        <v>800</v>
      </c>
      <c r="H14" s="809">
        <v>138</v>
      </c>
      <c r="I14" s="809">
        <v>37</v>
      </c>
      <c r="J14" s="809">
        <v>8</v>
      </c>
      <c r="K14" s="809">
        <v>1</v>
      </c>
      <c r="L14" s="809">
        <v>7</v>
      </c>
      <c r="M14" s="1124" t="s">
        <v>1016</v>
      </c>
    </row>
    <row r="15" spans="1:22" s="434" customFormat="1" ht="16.5" customHeight="1">
      <c r="A15" s="501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6"/>
      <c r="M15" s="505"/>
      <c r="N15" s="505"/>
      <c r="O15" s="505"/>
      <c r="P15" s="505"/>
      <c r="Q15" s="505"/>
      <c r="R15" s="505"/>
      <c r="S15" s="505"/>
      <c r="T15" s="505"/>
      <c r="U15" s="505"/>
      <c r="V15" s="507"/>
    </row>
  </sheetData>
  <mergeCells count="7">
    <mergeCell ref="D3:G3"/>
    <mergeCell ref="J3:L3"/>
    <mergeCell ref="A1:M1"/>
    <mergeCell ref="A3:A7"/>
    <mergeCell ref="M3:M7"/>
    <mergeCell ref="D4:G5"/>
    <mergeCell ref="J4:L5"/>
  </mergeCells>
  <printOptions/>
  <pageMargins left="0.7480314960629921" right="0.7480314960629921" top="0.54" bottom="0.41" header="0.32" footer="0.2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J17" sqref="J17"/>
    </sheetView>
  </sheetViews>
  <sheetFormatPr defaultColWidth="9.140625" defaultRowHeight="12.75"/>
  <cols>
    <col min="1" max="1" width="13.8515625" style="0" customWidth="1"/>
    <col min="10" max="10" width="18.8515625" style="0" customWidth="1"/>
  </cols>
  <sheetData>
    <row r="1" spans="1:12" ht="23.25">
      <c r="A1" s="1512" t="s">
        <v>847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</row>
    <row r="2" spans="1:12" ht="12.75">
      <c r="A2" s="6" t="s">
        <v>1298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236" t="s">
        <v>1299</v>
      </c>
    </row>
    <row r="3" spans="1:10" s="6" customFormat="1" ht="18" customHeight="1">
      <c r="A3" s="101"/>
      <c r="B3" s="102" t="s">
        <v>1306</v>
      </c>
      <c r="C3" s="102" t="s">
        <v>1307</v>
      </c>
      <c r="D3" s="1549" t="s">
        <v>1308</v>
      </c>
      <c r="E3" s="1573"/>
      <c r="F3" s="1573"/>
      <c r="G3" s="1574"/>
      <c r="H3" s="239" t="s">
        <v>631</v>
      </c>
      <c r="I3" s="239" t="s">
        <v>1309</v>
      </c>
      <c r="J3" s="1567" t="s">
        <v>152</v>
      </c>
    </row>
    <row r="4" spans="1:10" s="2" customFormat="1" ht="14.25">
      <c r="A4" s="215"/>
      <c r="B4" s="214"/>
      <c r="C4" s="214"/>
      <c r="D4" s="1541" t="s">
        <v>1313</v>
      </c>
      <c r="E4" s="1542"/>
      <c r="F4" s="1542"/>
      <c r="G4" s="1575"/>
      <c r="H4" s="243" t="s">
        <v>630</v>
      </c>
      <c r="I4" s="243" t="s">
        <v>1317</v>
      </c>
      <c r="J4" s="1568"/>
    </row>
    <row r="5" spans="1:10" s="2" customFormat="1" ht="6" customHeight="1">
      <c r="A5" s="215"/>
      <c r="B5" s="55"/>
      <c r="C5" s="55"/>
      <c r="D5" s="1461"/>
      <c r="E5" s="1545"/>
      <c r="F5" s="1545"/>
      <c r="G5" s="1478"/>
      <c r="H5" s="510"/>
      <c r="I5" s="510"/>
      <c r="J5" s="1568"/>
    </row>
    <row r="6" spans="1:10" s="2" customFormat="1" ht="14.25">
      <c r="A6" s="242" t="s">
        <v>634</v>
      </c>
      <c r="B6" s="67"/>
      <c r="C6" s="67"/>
      <c r="D6" s="214" t="s">
        <v>1453</v>
      </c>
      <c r="E6" s="214" t="s">
        <v>1326</v>
      </c>
      <c r="F6" s="214" t="s">
        <v>1327</v>
      </c>
      <c r="G6" s="214" t="s">
        <v>1328</v>
      </c>
      <c r="H6" s="214" t="s">
        <v>1329</v>
      </c>
      <c r="I6" s="214" t="s">
        <v>1330</v>
      </c>
      <c r="J6" s="1568"/>
    </row>
    <row r="7" spans="1:10" s="2" customFormat="1" ht="36">
      <c r="A7" s="103"/>
      <c r="B7" s="246" t="s">
        <v>1001</v>
      </c>
      <c r="C7" s="71" t="s">
        <v>1335</v>
      </c>
      <c r="D7" s="70" t="s">
        <v>1454</v>
      </c>
      <c r="E7" s="245" t="s">
        <v>629</v>
      </c>
      <c r="F7" s="245" t="s">
        <v>1336</v>
      </c>
      <c r="G7" s="245" t="s">
        <v>628</v>
      </c>
      <c r="H7" s="70" t="s">
        <v>1337</v>
      </c>
      <c r="I7" s="246" t="s">
        <v>1338</v>
      </c>
      <c r="J7" s="1550"/>
    </row>
    <row r="8" spans="1:10" s="2" customFormat="1" ht="17.25" customHeight="1">
      <c r="A8" s="508" t="s">
        <v>1000</v>
      </c>
      <c r="B8" s="606">
        <v>1791</v>
      </c>
      <c r="C8" s="606">
        <v>7</v>
      </c>
      <c r="D8" s="606">
        <v>88</v>
      </c>
      <c r="E8" s="606">
        <v>40</v>
      </c>
      <c r="F8" s="606">
        <v>44</v>
      </c>
      <c r="G8" s="606">
        <v>4</v>
      </c>
      <c r="H8" s="606">
        <v>41</v>
      </c>
      <c r="I8" s="606">
        <v>38</v>
      </c>
      <c r="J8" s="1028" t="s">
        <v>632</v>
      </c>
    </row>
    <row r="9" spans="1:10" s="2" customFormat="1" ht="17.25" customHeight="1">
      <c r="A9" s="509" t="s">
        <v>887</v>
      </c>
      <c r="B9" s="606">
        <v>4077</v>
      </c>
      <c r="C9" s="606">
        <v>441</v>
      </c>
      <c r="D9" s="606">
        <v>259</v>
      </c>
      <c r="E9" s="606">
        <v>183</v>
      </c>
      <c r="F9" s="606">
        <v>66</v>
      </c>
      <c r="G9" s="606">
        <v>10</v>
      </c>
      <c r="H9" s="606">
        <v>163</v>
      </c>
      <c r="I9" s="606">
        <v>178</v>
      </c>
      <c r="J9" s="456" t="s">
        <v>633</v>
      </c>
    </row>
    <row r="10" spans="1:10" s="2" customFormat="1" ht="17.25" customHeight="1">
      <c r="A10" s="438" t="s">
        <v>1441</v>
      </c>
      <c r="B10" s="606">
        <v>5576</v>
      </c>
      <c r="C10" s="606">
        <v>300</v>
      </c>
      <c r="D10" s="606">
        <v>308</v>
      </c>
      <c r="E10" s="606">
        <v>184</v>
      </c>
      <c r="F10" s="606">
        <v>95</v>
      </c>
      <c r="G10" s="606">
        <v>29</v>
      </c>
      <c r="H10" s="606">
        <v>215</v>
      </c>
      <c r="I10" s="606">
        <v>214</v>
      </c>
      <c r="J10" s="437" t="s">
        <v>1441</v>
      </c>
    </row>
    <row r="11" spans="1:10" s="651" customFormat="1" ht="17.25" customHeight="1">
      <c r="A11" s="311" t="s">
        <v>1443</v>
      </c>
      <c r="B11" s="652">
        <v>5517</v>
      </c>
      <c r="C11" s="652">
        <v>428</v>
      </c>
      <c r="D11" s="652">
        <f>SUM(E11:G11)</f>
        <v>319</v>
      </c>
      <c r="E11" s="652">
        <v>182</v>
      </c>
      <c r="F11" s="652">
        <v>104</v>
      </c>
      <c r="G11" s="652">
        <v>33</v>
      </c>
      <c r="H11" s="652">
        <v>227</v>
      </c>
      <c r="I11" s="652">
        <v>223</v>
      </c>
      <c r="J11" s="485" t="s">
        <v>1443</v>
      </c>
    </row>
    <row r="12" spans="1:10" s="651" customFormat="1" ht="17.25" customHeight="1">
      <c r="A12" s="311" t="s">
        <v>1206</v>
      </c>
      <c r="B12" s="652">
        <v>5104</v>
      </c>
      <c r="C12" s="652">
        <v>347</v>
      </c>
      <c r="D12" s="652">
        <v>301</v>
      </c>
      <c r="E12" s="652">
        <v>167</v>
      </c>
      <c r="F12" s="652">
        <v>94</v>
      </c>
      <c r="G12" s="652">
        <v>40</v>
      </c>
      <c r="H12" s="652">
        <v>236</v>
      </c>
      <c r="I12" s="652">
        <v>199</v>
      </c>
      <c r="J12" s="485" t="s">
        <v>1206</v>
      </c>
    </row>
    <row r="13" spans="1:10" s="651" customFormat="1" ht="17.25" customHeight="1">
      <c r="A13" s="311" t="s">
        <v>1676</v>
      </c>
      <c r="B13" s="652">
        <v>5104</v>
      </c>
      <c r="C13" s="652">
        <v>327</v>
      </c>
      <c r="D13" s="652">
        <v>283</v>
      </c>
      <c r="E13" s="652">
        <v>161</v>
      </c>
      <c r="F13" s="652">
        <v>80</v>
      </c>
      <c r="G13" s="652">
        <v>42</v>
      </c>
      <c r="H13" s="652">
        <v>255</v>
      </c>
      <c r="I13" s="652">
        <v>203</v>
      </c>
      <c r="J13" s="485" t="s">
        <v>1676</v>
      </c>
    </row>
    <row r="14" spans="1:10" s="651" customFormat="1" ht="17.25" customHeight="1">
      <c r="A14" s="1121" t="s">
        <v>1016</v>
      </c>
      <c r="B14" s="809">
        <v>5327</v>
      </c>
      <c r="C14" s="809">
        <v>0</v>
      </c>
      <c r="D14" s="809">
        <v>227</v>
      </c>
      <c r="E14" s="809">
        <v>128</v>
      </c>
      <c r="F14" s="809">
        <v>74</v>
      </c>
      <c r="G14" s="809">
        <v>25</v>
      </c>
      <c r="H14" s="809">
        <v>278</v>
      </c>
      <c r="I14" s="809">
        <v>159</v>
      </c>
      <c r="J14" s="1124" t="s">
        <v>1016</v>
      </c>
    </row>
    <row r="15" spans="1:20" s="2" customFormat="1" ht="15.75" customHeight="1">
      <c r="A15" s="200" t="s">
        <v>85</v>
      </c>
      <c r="B15" s="201"/>
      <c r="C15" s="201"/>
      <c r="D15" s="182"/>
      <c r="E15" s="182"/>
      <c r="F15" s="182"/>
      <c r="G15" s="182"/>
      <c r="H15" s="182"/>
      <c r="I15" s="182"/>
      <c r="J15" s="972" t="s">
        <v>84</v>
      </c>
      <c r="L15" s="201"/>
      <c r="M15" s="201"/>
      <c r="N15" s="182"/>
      <c r="O15" s="53"/>
      <c r="P15" s="53"/>
      <c r="Q15" s="53"/>
      <c r="R15" s="182"/>
      <c r="S15" s="182"/>
      <c r="T15" s="182"/>
    </row>
    <row r="16" s="2" customFormat="1" ht="14.25"/>
  </sheetData>
  <mergeCells count="4">
    <mergeCell ref="A1:L1"/>
    <mergeCell ref="D3:G3"/>
    <mergeCell ref="D4:G5"/>
    <mergeCell ref="J3:J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R19"/>
  <sheetViews>
    <sheetView zoomScaleSheetLayoutView="100" workbookViewId="0" topLeftCell="A13">
      <selection activeCell="A16" sqref="A16:C16"/>
    </sheetView>
  </sheetViews>
  <sheetFormatPr defaultColWidth="9.140625" defaultRowHeight="12.75"/>
  <cols>
    <col min="1" max="1" width="13.28125" style="26" customWidth="1"/>
    <col min="2" max="2" width="10.140625" style="26" customWidth="1"/>
    <col min="3" max="3" width="11.00390625" style="26" customWidth="1"/>
    <col min="4" max="4" width="10.00390625" style="26" customWidth="1"/>
    <col min="5" max="5" width="8.8515625" style="26" customWidth="1"/>
    <col min="6" max="6" width="8.421875" style="26" customWidth="1"/>
    <col min="7" max="7" width="9.140625" style="26" customWidth="1"/>
    <col min="8" max="8" width="9.421875" style="26" customWidth="1"/>
    <col min="9" max="9" width="8.140625" style="26" customWidth="1"/>
    <col min="10" max="10" width="7.8515625" style="26" customWidth="1"/>
    <col min="11" max="11" width="8.28125" style="26" customWidth="1"/>
    <col min="12" max="12" width="9.421875" style="26" customWidth="1"/>
    <col min="13" max="13" width="9.00390625" style="26" customWidth="1"/>
    <col min="14" max="14" width="8.8515625" style="26" customWidth="1"/>
    <col min="15" max="15" width="9.421875" style="26" customWidth="1"/>
    <col min="16" max="16" width="14.421875" style="26" customWidth="1"/>
    <col min="17" max="16384" width="12.57421875" style="26" customWidth="1"/>
  </cols>
  <sheetData>
    <row r="1" spans="1:16" s="173" customFormat="1" ht="32.25" customHeight="1">
      <c r="A1" s="1491" t="s">
        <v>848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</row>
    <row r="2" spans="1:16" s="32" customFormat="1" ht="18" customHeight="1">
      <c r="A2" s="1437" t="s">
        <v>1340</v>
      </c>
      <c r="B2" s="143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07" t="s">
        <v>1341</v>
      </c>
    </row>
    <row r="3" spans="1:16" s="37" customFormat="1" ht="30" customHeight="1">
      <c r="A3" s="1423" t="s">
        <v>1451</v>
      </c>
      <c r="B3" s="1576" t="s">
        <v>1365</v>
      </c>
      <c r="C3" s="1577"/>
      <c r="D3" s="1577"/>
      <c r="E3" s="1577"/>
      <c r="F3" s="1578"/>
      <c r="G3" s="1422" t="s">
        <v>1366</v>
      </c>
      <c r="H3" s="1420"/>
      <c r="I3" s="1420"/>
      <c r="J3" s="1420"/>
      <c r="K3" s="1420"/>
      <c r="L3" s="1420"/>
      <c r="M3" s="1420"/>
      <c r="N3" s="1420"/>
      <c r="O3" s="1421"/>
      <c r="P3" s="1410" t="s">
        <v>1452</v>
      </c>
    </row>
    <row r="4" spans="1:16" s="37" customFormat="1" ht="30" customHeight="1">
      <c r="A4" s="1424"/>
      <c r="B4" s="116" t="s">
        <v>1453</v>
      </c>
      <c r="C4" s="116" t="s">
        <v>1342</v>
      </c>
      <c r="D4" s="252" t="s">
        <v>1367</v>
      </c>
      <c r="E4" s="116" t="s">
        <v>1343</v>
      </c>
      <c r="F4" s="116" t="s">
        <v>1368</v>
      </c>
      <c r="G4" s="116" t="s">
        <v>1453</v>
      </c>
      <c r="H4" s="116" t="s">
        <v>1369</v>
      </c>
      <c r="I4" s="116" t="s">
        <v>1370</v>
      </c>
      <c r="J4" s="116" t="s">
        <v>1371</v>
      </c>
      <c r="K4" s="116" t="s">
        <v>1372</v>
      </c>
      <c r="L4" s="116" t="s">
        <v>1344</v>
      </c>
      <c r="M4" s="253" t="s">
        <v>1373</v>
      </c>
      <c r="N4" s="116" t="s">
        <v>1345</v>
      </c>
      <c r="O4" s="116" t="s">
        <v>1374</v>
      </c>
      <c r="P4" s="1411"/>
    </row>
    <row r="5" spans="1:16" s="37" customFormat="1" ht="30" customHeight="1">
      <c r="A5" s="1424"/>
      <c r="B5" s="249"/>
      <c r="C5" s="250"/>
      <c r="D5" s="250"/>
      <c r="E5" s="250"/>
      <c r="F5" s="250"/>
      <c r="G5" s="249"/>
      <c r="H5" s="250"/>
      <c r="I5" s="250"/>
      <c r="J5" s="251"/>
      <c r="K5" s="250" t="s">
        <v>1346</v>
      </c>
      <c r="L5" s="251"/>
      <c r="M5" s="250"/>
      <c r="N5" s="250"/>
      <c r="O5" s="251"/>
      <c r="P5" s="1411"/>
    </row>
    <row r="6" spans="1:16" s="37" customFormat="1" ht="27" customHeight="1">
      <c r="A6" s="1424"/>
      <c r="B6" s="249"/>
      <c r="C6" s="250"/>
      <c r="D6" s="250"/>
      <c r="E6" s="250"/>
      <c r="F6" s="250"/>
      <c r="G6" s="249"/>
      <c r="H6" s="250" t="s">
        <v>1347</v>
      </c>
      <c r="I6" s="250"/>
      <c r="J6" s="250" t="s">
        <v>1348</v>
      </c>
      <c r="K6" s="251" t="s">
        <v>1349</v>
      </c>
      <c r="L6" s="251" t="s">
        <v>1350</v>
      </c>
      <c r="M6" s="250" t="s">
        <v>1351</v>
      </c>
      <c r="N6" s="250" t="s">
        <v>1352</v>
      </c>
      <c r="O6" s="250" t="s">
        <v>1353</v>
      </c>
      <c r="P6" s="1411"/>
    </row>
    <row r="7" spans="1:16" s="37" customFormat="1" ht="28.5" customHeight="1">
      <c r="A7" s="1425"/>
      <c r="B7" s="141" t="s">
        <v>1454</v>
      </c>
      <c r="C7" s="254" t="s">
        <v>1354</v>
      </c>
      <c r="D7" s="254" t="s">
        <v>1355</v>
      </c>
      <c r="E7" s="141" t="s">
        <v>1356</v>
      </c>
      <c r="F7" s="141" t="s">
        <v>943</v>
      </c>
      <c r="G7" s="141" t="s">
        <v>1454</v>
      </c>
      <c r="H7" s="141" t="s">
        <v>1357</v>
      </c>
      <c r="I7" s="141" t="s">
        <v>1358</v>
      </c>
      <c r="J7" s="141" t="s">
        <v>1359</v>
      </c>
      <c r="K7" s="255" t="s">
        <v>1360</v>
      </c>
      <c r="L7" s="141" t="s">
        <v>1361</v>
      </c>
      <c r="M7" s="141" t="s">
        <v>1362</v>
      </c>
      <c r="N7" s="141" t="s">
        <v>1363</v>
      </c>
      <c r="O7" s="255" t="s">
        <v>1359</v>
      </c>
      <c r="P7" s="1412"/>
    </row>
    <row r="8" spans="1:43" s="256" customFormat="1" ht="29.25" customHeight="1">
      <c r="A8" s="483" t="s">
        <v>1656</v>
      </c>
      <c r="B8" s="123">
        <f>SUM(C8:F8)</f>
        <v>2334</v>
      </c>
      <c r="C8" s="124">
        <v>959</v>
      </c>
      <c r="D8" s="124">
        <v>687</v>
      </c>
      <c r="E8" s="124">
        <v>688</v>
      </c>
      <c r="F8" s="607" t="s">
        <v>1447</v>
      </c>
      <c r="G8" s="793">
        <v>5716</v>
      </c>
      <c r="H8" s="608" t="s">
        <v>385</v>
      </c>
      <c r="I8" s="124">
        <v>519</v>
      </c>
      <c r="J8" s="607" t="s">
        <v>1364</v>
      </c>
      <c r="K8" s="607" t="s">
        <v>1364</v>
      </c>
      <c r="L8" s="124">
        <v>145</v>
      </c>
      <c r="M8" s="124">
        <v>90</v>
      </c>
      <c r="N8" s="124">
        <v>4769</v>
      </c>
      <c r="O8" s="124">
        <v>193</v>
      </c>
      <c r="P8" s="482" t="s">
        <v>1002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s="256" customFormat="1" ht="29.25" customHeight="1">
      <c r="A9" s="484" t="s">
        <v>887</v>
      </c>
      <c r="B9" s="124">
        <v>15805</v>
      </c>
      <c r="C9" s="124">
        <v>6666</v>
      </c>
      <c r="D9" s="124">
        <v>4676</v>
      </c>
      <c r="E9" s="124">
        <v>4463</v>
      </c>
      <c r="F9" s="607" t="s">
        <v>1447</v>
      </c>
      <c r="G9" s="793">
        <v>41239</v>
      </c>
      <c r="H9" s="608">
        <v>19</v>
      </c>
      <c r="I9" s="124">
        <v>4392</v>
      </c>
      <c r="J9" s="607" t="s">
        <v>1364</v>
      </c>
      <c r="K9" s="607" t="s">
        <v>1364</v>
      </c>
      <c r="L9" s="124">
        <v>2422</v>
      </c>
      <c r="M9" s="124">
        <v>449</v>
      </c>
      <c r="N9" s="124">
        <v>32884</v>
      </c>
      <c r="O9" s="124">
        <v>1073</v>
      </c>
      <c r="P9" s="482" t="s">
        <v>1003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s="256" customFormat="1" ht="29.25" customHeight="1">
      <c r="A10" s="136" t="s">
        <v>1456</v>
      </c>
      <c r="B10" s="123">
        <v>19099</v>
      </c>
      <c r="C10" s="124">
        <v>7765</v>
      </c>
      <c r="D10" s="124">
        <v>5630</v>
      </c>
      <c r="E10" s="124">
        <v>5704</v>
      </c>
      <c r="F10" s="108" t="s">
        <v>1447</v>
      </c>
      <c r="G10" s="793">
        <v>48508</v>
      </c>
      <c r="H10" s="608">
        <v>47</v>
      </c>
      <c r="I10" s="124">
        <v>3937</v>
      </c>
      <c r="J10" s="609">
        <v>0</v>
      </c>
      <c r="K10" s="609">
        <v>0</v>
      </c>
      <c r="L10" s="124">
        <v>2138</v>
      </c>
      <c r="M10" s="124">
        <v>643</v>
      </c>
      <c r="N10" s="124">
        <v>41305</v>
      </c>
      <c r="O10" s="124">
        <v>438</v>
      </c>
      <c r="P10" s="137" t="s">
        <v>1004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s="427" customFormat="1" ht="29.25" customHeight="1">
      <c r="A11" s="709" t="s">
        <v>1443</v>
      </c>
      <c r="B11" s="794">
        <f>SUM(C11:F11)</f>
        <v>10914</v>
      </c>
      <c r="C11" s="314">
        <v>5014</v>
      </c>
      <c r="D11" s="314">
        <v>2846</v>
      </c>
      <c r="E11" s="314">
        <v>3054</v>
      </c>
      <c r="G11" s="314">
        <f>SUM(H11:O11)</f>
        <v>26538</v>
      </c>
      <c r="H11" s="620">
        <v>50</v>
      </c>
      <c r="I11" s="314">
        <v>3869</v>
      </c>
      <c r="J11" s="711" t="s">
        <v>1580</v>
      </c>
      <c r="K11" s="711" t="s">
        <v>1580</v>
      </c>
      <c r="L11" s="314">
        <v>968</v>
      </c>
      <c r="M11" s="314">
        <v>273</v>
      </c>
      <c r="N11" s="314">
        <v>20955</v>
      </c>
      <c r="O11" s="661">
        <v>423</v>
      </c>
      <c r="P11" s="712" t="s">
        <v>1443</v>
      </c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</row>
    <row r="12" spans="1:43" s="427" customFormat="1" ht="29.25" customHeight="1">
      <c r="A12" s="709" t="s">
        <v>1206</v>
      </c>
      <c r="B12" s="794">
        <v>12754</v>
      </c>
      <c r="C12" s="314">
        <v>5683</v>
      </c>
      <c r="D12" s="314">
        <v>3420</v>
      </c>
      <c r="E12" s="314">
        <v>3651</v>
      </c>
      <c r="F12" s="710" t="s">
        <v>1580</v>
      </c>
      <c r="G12" s="314">
        <v>29755</v>
      </c>
      <c r="H12" s="620">
        <v>74</v>
      </c>
      <c r="I12" s="314">
        <v>4034</v>
      </c>
      <c r="J12" s="711" t="s">
        <v>1580</v>
      </c>
      <c r="K12" s="711" t="s">
        <v>1580</v>
      </c>
      <c r="L12" s="314">
        <v>1227</v>
      </c>
      <c r="M12" s="314">
        <v>469</v>
      </c>
      <c r="N12" s="314">
        <v>23842</v>
      </c>
      <c r="O12" s="661">
        <v>109</v>
      </c>
      <c r="P12" s="712" t="s">
        <v>1206</v>
      </c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</row>
    <row r="13" spans="1:43" s="427" customFormat="1" ht="29.25" customHeight="1">
      <c r="A13" s="709" t="s">
        <v>1676</v>
      </c>
      <c r="B13" s="794">
        <v>10115</v>
      </c>
      <c r="C13" s="710" t="s">
        <v>1580</v>
      </c>
      <c r="D13" s="314">
        <v>4663</v>
      </c>
      <c r="E13" s="314">
        <v>2559</v>
      </c>
      <c r="F13" s="710">
        <v>2893</v>
      </c>
      <c r="G13" s="314">
        <v>47240</v>
      </c>
      <c r="H13" s="620">
        <v>23620</v>
      </c>
      <c r="I13" s="314">
        <v>112</v>
      </c>
      <c r="J13" s="711">
        <v>3430</v>
      </c>
      <c r="K13" s="711" t="s">
        <v>1580</v>
      </c>
      <c r="L13" s="314">
        <v>767</v>
      </c>
      <c r="M13" s="314">
        <v>449</v>
      </c>
      <c r="N13" s="314">
        <v>18672</v>
      </c>
      <c r="O13" s="661">
        <v>190</v>
      </c>
      <c r="P13" s="712" t="s">
        <v>1676</v>
      </c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</row>
    <row r="14" spans="1:43" s="434" customFormat="1" ht="29.25" customHeight="1">
      <c r="A14" s="1128" t="s">
        <v>1194</v>
      </c>
      <c r="B14" s="703">
        <v>7317</v>
      </c>
      <c r="C14" s="701">
        <v>5183</v>
      </c>
      <c r="D14" s="701">
        <v>1418</v>
      </c>
      <c r="E14" s="701">
        <v>716</v>
      </c>
      <c r="F14" s="701">
        <v>0</v>
      </c>
      <c r="G14" s="701">
        <v>45677</v>
      </c>
      <c r="H14" s="701">
        <v>99</v>
      </c>
      <c r="I14" s="701">
        <v>5084</v>
      </c>
      <c r="J14" s="701">
        <v>0</v>
      </c>
      <c r="K14" s="701">
        <v>0</v>
      </c>
      <c r="L14" s="701">
        <v>1190</v>
      </c>
      <c r="M14" s="701">
        <v>586</v>
      </c>
      <c r="N14" s="701">
        <v>38490</v>
      </c>
      <c r="O14" s="702">
        <v>228</v>
      </c>
      <c r="P14" s="1129" t="s">
        <v>1194</v>
      </c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</row>
    <row r="15" spans="1:148" s="24" customFormat="1" ht="27" customHeight="1">
      <c r="A15" s="1579" t="s">
        <v>776</v>
      </c>
      <c r="B15" s="1579"/>
      <c r="C15" s="1579"/>
      <c r="D15" s="1579"/>
      <c r="E15" s="734"/>
      <c r="F15" s="734"/>
      <c r="G15" s="734"/>
      <c r="H15" s="1582" t="s">
        <v>775</v>
      </c>
      <c r="I15" s="1583"/>
      <c r="J15" s="1583"/>
      <c r="K15" s="1583"/>
      <c r="L15" s="1583"/>
      <c r="M15" s="1583"/>
      <c r="N15" s="1583"/>
      <c r="O15" s="1583"/>
      <c r="P15" s="1583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</row>
    <row r="16" spans="1:148" s="24" customFormat="1" ht="27" customHeight="1">
      <c r="A16" s="1584" t="s">
        <v>738</v>
      </c>
      <c r="B16" s="1585"/>
      <c r="C16" s="1585"/>
      <c r="D16" s="1125"/>
      <c r="E16" s="734"/>
      <c r="F16" s="734"/>
      <c r="G16" s="734"/>
      <c r="H16" s="1126"/>
      <c r="I16" s="1127"/>
      <c r="J16" s="1127"/>
      <c r="K16" s="1127"/>
      <c r="L16" s="1580" t="s">
        <v>1297</v>
      </c>
      <c r="M16" s="1580"/>
      <c r="N16" s="1581"/>
      <c r="O16" s="1581"/>
      <c r="P16" s="1127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</row>
    <row r="17" spans="1:148" s="25" customFormat="1" ht="23.25" customHeight="1">
      <c r="A17" s="1580" t="s">
        <v>1621</v>
      </c>
      <c r="B17" s="1580"/>
      <c r="C17" s="677"/>
      <c r="D17" s="677"/>
      <c r="E17" s="677"/>
      <c r="F17" s="677"/>
      <c r="G17" s="677"/>
      <c r="H17" s="677"/>
      <c r="I17" s="677"/>
      <c r="J17" s="677"/>
      <c r="K17" s="677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</row>
    <row r="18" spans="1:148" s="23" customFormat="1" ht="23.25" customHeight="1">
      <c r="A18" s="26" t="s">
        <v>1620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</row>
    <row r="19" spans="1:148" s="25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</row>
  </sheetData>
  <mergeCells count="11">
    <mergeCell ref="A15:D15"/>
    <mergeCell ref="A17:B17"/>
    <mergeCell ref="L16:O16"/>
    <mergeCell ref="H15:P15"/>
    <mergeCell ref="A16:C16"/>
    <mergeCell ref="A1:P1"/>
    <mergeCell ref="A2:B2"/>
    <mergeCell ref="A3:A7"/>
    <mergeCell ref="B3:F3"/>
    <mergeCell ref="G3:O3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6"/>
  <sheetViews>
    <sheetView zoomScaleSheetLayoutView="100" workbookViewId="0" topLeftCell="A1">
      <selection activeCell="K15" sqref="K15"/>
    </sheetView>
  </sheetViews>
  <sheetFormatPr defaultColWidth="9.140625" defaultRowHeight="12.75"/>
  <cols>
    <col min="1" max="1" width="14.00390625" style="2" customWidth="1"/>
    <col min="2" max="2" width="10.57421875" style="2" customWidth="1"/>
    <col min="3" max="3" width="10.8515625" style="2" customWidth="1"/>
    <col min="4" max="4" width="9.7109375" style="2" customWidth="1"/>
    <col min="5" max="5" width="12.421875" style="2" customWidth="1"/>
    <col min="6" max="6" width="12.7109375" style="2" customWidth="1"/>
    <col min="7" max="7" width="12.00390625" style="2" customWidth="1"/>
    <col min="8" max="8" width="11.8515625" style="2" customWidth="1"/>
    <col min="9" max="9" width="12.57421875" style="2" customWidth="1"/>
    <col min="10" max="10" width="12.00390625" style="2" customWidth="1"/>
    <col min="11" max="11" width="14.00390625" style="2" customWidth="1"/>
    <col min="12" max="16384" width="9.140625" style="2" customWidth="1"/>
  </cols>
  <sheetData>
    <row r="1" spans="1:11" ht="32.25" customHeight="1">
      <c r="A1" s="1587" t="s">
        <v>849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</row>
    <row r="2" spans="1:11" s="6" customFormat="1" ht="18" customHeight="1">
      <c r="A2" s="100" t="s">
        <v>355</v>
      </c>
      <c r="B2" s="182"/>
      <c r="C2" s="182"/>
      <c r="D2" s="182"/>
      <c r="E2" s="182"/>
      <c r="F2" s="182"/>
      <c r="G2" s="182"/>
      <c r="H2" s="182"/>
      <c r="I2" s="182"/>
      <c r="K2" s="5" t="s">
        <v>356</v>
      </c>
    </row>
    <row r="3" spans="1:11" s="6" customFormat="1" ht="26.25" customHeight="1">
      <c r="A3" s="1477" t="s">
        <v>170</v>
      </c>
      <c r="B3" s="1549" t="s">
        <v>357</v>
      </c>
      <c r="C3" s="1544"/>
      <c r="D3" s="1549" t="s">
        <v>358</v>
      </c>
      <c r="E3" s="1543"/>
      <c r="F3" s="1543"/>
      <c r="G3" s="1543"/>
      <c r="H3" s="1544"/>
      <c r="I3" s="102" t="s">
        <v>359</v>
      </c>
      <c r="J3" s="102" t="s">
        <v>360</v>
      </c>
      <c r="K3" s="1479" t="s">
        <v>1243</v>
      </c>
    </row>
    <row r="4" spans="1:11" s="6" customFormat="1" ht="26.25" customHeight="1">
      <c r="A4" s="1575"/>
      <c r="B4" s="102" t="s">
        <v>361</v>
      </c>
      <c r="C4" s="102" t="s">
        <v>362</v>
      </c>
      <c r="D4" s="102" t="s">
        <v>363</v>
      </c>
      <c r="E4" s="1517" t="s">
        <v>364</v>
      </c>
      <c r="F4" s="1493"/>
      <c r="G4" s="1493"/>
      <c r="H4" s="1494"/>
      <c r="I4" s="67"/>
      <c r="J4" s="67" t="s">
        <v>365</v>
      </c>
      <c r="K4" s="1541"/>
    </row>
    <row r="5" spans="1:11" s="6" customFormat="1" ht="21.75" customHeight="1">
      <c r="A5" s="1575"/>
      <c r="B5" s="67"/>
      <c r="C5" s="67"/>
      <c r="D5" s="67"/>
      <c r="E5" s="102" t="s">
        <v>1453</v>
      </c>
      <c r="F5" s="102" t="s">
        <v>366</v>
      </c>
      <c r="G5" s="102" t="s">
        <v>367</v>
      </c>
      <c r="H5" s="102" t="s">
        <v>368</v>
      </c>
      <c r="I5" s="67" t="s">
        <v>369</v>
      </c>
      <c r="J5" s="67" t="s">
        <v>370</v>
      </c>
      <c r="K5" s="1541"/>
    </row>
    <row r="6" spans="1:11" s="6" customFormat="1" ht="21.75" customHeight="1">
      <c r="A6" s="1575"/>
      <c r="B6" s="67" t="s">
        <v>371</v>
      </c>
      <c r="C6" s="258" t="s">
        <v>372</v>
      </c>
      <c r="D6" s="67" t="s">
        <v>373</v>
      </c>
      <c r="E6" s="67"/>
      <c r="F6" s="67" t="s">
        <v>374</v>
      </c>
      <c r="G6" s="67" t="s">
        <v>375</v>
      </c>
      <c r="H6" s="67"/>
      <c r="I6" s="67" t="s">
        <v>376</v>
      </c>
      <c r="J6" s="67" t="s">
        <v>377</v>
      </c>
      <c r="K6" s="1541"/>
    </row>
    <row r="7" spans="1:11" s="6" customFormat="1" ht="21.75" customHeight="1">
      <c r="A7" s="1478"/>
      <c r="B7" s="70" t="s">
        <v>378</v>
      </c>
      <c r="C7" s="70" t="s">
        <v>376</v>
      </c>
      <c r="D7" s="70" t="s">
        <v>379</v>
      </c>
      <c r="E7" s="70" t="s">
        <v>1454</v>
      </c>
      <c r="F7" s="70" t="s">
        <v>380</v>
      </c>
      <c r="G7" s="70" t="s">
        <v>380</v>
      </c>
      <c r="H7" s="216" t="s">
        <v>381</v>
      </c>
      <c r="I7" s="70" t="s">
        <v>382</v>
      </c>
      <c r="J7" s="70" t="s">
        <v>383</v>
      </c>
      <c r="K7" s="1461"/>
    </row>
    <row r="8" spans="1:11" s="379" customFormat="1" ht="24.75" customHeight="1">
      <c r="A8" s="513" t="s">
        <v>1616</v>
      </c>
      <c r="B8" s="610">
        <v>2</v>
      </c>
      <c r="C8" s="610">
        <v>230000</v>
      </c>
      <c r="D8" s="610">
        <v>2</v>
      </c>
      <c r="E8" s="610">
        <v>701481</v>
      </c>
      <c r="F8" s="610">
        <v>561185</v>
      </c>
      <c r="G8" s="610">
        <v>140296</v>
      </c>
      <c r="H8" s="610" t="s">
        <v>1580</v>
      </c>
      <c r="I8" s="610">
        <v>931481</v>
      </c>
      <c r="J8" s="795">
        <v>1400</v>
      </c>
      <c r="K8" s="482" t="s">
        <v>1002</v>
      </c>
    </row>
    <row r="9" spans="1:11" s="379" customFormat="1" ht="24.75" customHeight="1">
      <c r="A9" s="514" t="s">
        <v>386</v>
      </c>
      <c r="B9" s="610">
        <v>3</v>
      </c>
      <c r="C9" s="610">
        <v>583744</v>
      </c>
      <c r="D9" s="610">
        <v>18</v>
      </c>
      <c r="E9" s="610">
        <v>4574639</v>
      </c>
      <c r="F9" s="610">
        <v>3659711</v>
      </c>
      <c r="G9" s="610">
        <v>914928</v>
      </c>
      <c r="H9" s="610" t="s">
        <v>1580</v>
      </c>
      <c r="I9" s="610">
        <v>5158383</v>
      </c>
      <c r="J9" s="795">
        <v>2400</v>
      </c>
      <c r="K9" s="482" t="s">
        <v>1003</v>
      </c>
    </row>
    <row r="10" spans="1:11" s="379" customFormat="1" ht="24.75" customHeight="1">
      <c r="A10" s="423" t="s">
        <v>1441</v>
      </c>
      <c r="B10" s="610">
        <v>6</v>
      </c>
      <c r="C10" s="610">
        <v>1383660</v>
      </c>
      <c r="D10" s="610">
        <v>12</v>
      </c>
      <c r="E10" s="610">
        <v>12807180</v>
      </c>
      <c r="F10" s="610">
        <v>10245740</v>
      </c>
      <c r="G10" s="610">
        <v>2561440</v>
      </c>
      <c r="H10" s="610" t="s">
        <v>1580</v>
      </c>
      <c r="I10" s="610">
        <v>14190840</v>
      </c>
      <c r="J10" s="795">
        <v>5600</v>
      </c>
      <c r="K10" s="437" t="s">
        <v>1441</v>
      </c>
    </row>
    <row r="11" spans="1:11" s="427" customFormat="1" ht="24.75" customHeight="1">
      <c r="A11" s="311" t="s">
        <v>1443</v>
      </c>
      <c r="B11" s="314">
        <v>6</v>
      </c>
      <c r="C11" s="314">
        <v>1588248</v>
      </c>
      <c r="D11" s="314">
        <v>7</v>
      </c>
      <c r="E11" s="314">
        <f>SUM(F11:H11)</f>
        <v>11961271</v>
      </c>
      <c r="F11" s="314">
        <v>9569016</v>
      </c>
      <c r="G11" s="314">
        <v>2392255</v>
      </c>
      <c r="H11" s="314" t="s">
        <v>1580</v>
      </c>
      <c r="I11" s="314">
        <v>13549519</v>
      </c>
      <c r="J11" s="314">
        <v>5400</v>
      </c>
      <c r="K11" s="315" t="s">
        <v>1443</v>
      </c>
    </row>
    <row r="12" spans="1:11" s="427" customFormat="1" ht="24.75" customHeight="1">
      <c r="A12" s="311" t="s">
        <v>1206</v>
      </c>
      <c r="B12" s="314">
        <v>10</v>
      </c>
      <c r="C12" s="314">
        <v>2452325</v>
      </c>
      <c r="D12" s="314">
        <v>6</v>
      </c>
      <c r="E12" s="314">
        <v>8113925</v>
      </c>
      <c r="F12" s="314">
        <v>6491140</v>
      </c>
      <c r="G12" s="314">
        <v>1622785</v>
      </c>
      <c r="H12" s="314" t="s">
        <v>1580</v>
      </c>
      <c r="I12" s="314">
        <v>10566250</v>
      </c>
      <c r="J12" s="314">
        <v>8000</v>
      </c>
      <c r="K12" s="315" t="s">
        <v>1206</v>
      </c>
    </row>
    <row r="13" spans="1:11" s="427" customFormat="1" ht="24.75" customHeight="1">
      <c r="A13" s="311" t="s">
        <v>1676</v>
      </c>
      <c r="B13" s="314">
        <v>8</v>
      </c>
      <c r="C13" s="314">
        <v>1742590</v>
      </c>
      <c r="D13" s="314">
        <v>20</v>
      </c>
      <c r="E13" s="314">
        <v>10652410</v>
      </c>
      <c r="F13" s="314">
        <v>8525928</v>
      </c>
      <c r="G13" s="314">
        <v>2126482</v>
      </c>
      <c r="H13" s="314" t="s">
        <v>1580</v>
      </c>
      <c r="I13" s="314">
        <v>12395000</v>
      </c>
      <c r="J13" s="314">
        <v>6100</v>
      </c>
      <c r="K13" s="315" t="s">
        <v>1676</v>
      </c>
    </row>
    <row r="14" spans="1:11" s="434" customFormat="1" ht="24.75" customHeight="1">
      <c r="A14" s="374" t="s">
        <v>1681</v>
      </c>
      <c r="B14" s="859">
        <v>13</v>
      </c>
      <c r="C14" s="859">
        <v>2815450</v>
      </c>
      <c r="D14" s="859">
        <v>11</v>
      </c>
      <c r="E14" s="859">
        <v>11873300</v>
      </c>
      <c r="F14" s="859">
        <v>9498640</v>
      </c>
      <c r="G14" s="859">
        <v>2374660</v>
      </c>
      <c r="H14" s="1327">
        <v>0</v>
      </c>
      <c r="I14" s="859">
        <v>14688750</v>
      </c>
      <c r="J14" s="859">
        <v>10400</v>
      </c>
      <c r="K14" s="377" t="s">
        <v>1679</v>
      </c>
    </row>
    <row r="15" spans="1:21" s="6" customFormat="1" ht="18" customHeight="1">
      <c r="A15" s="200" t="s">
        <v>159</v>
      </c>
      <c r="B15" s="201"/>
      <c r="C15" s="201"/>
      <c r="D15" s="182"/>
      <c r="E15" s="182"/>
      <c r="F15" s="182"/>
      <c r="G15" s="182"/>
      <c r="H15" s="182"/>
      <c r="I15" s="182"/>
      <c r="J15" s="182"/>
      <c r="K15" s="189" t="s">
        <v>160</v>
      </c>
      <c r="L15" s="182"/>
      <c r="M15" s="201"/>
      <c r="N15" s="201"/>
      <c r="O15" s="182"/>
      <c r="Q15" s="53"/>
      <c r="R15" s="53"/>
      <c r="S15" s="182"/>
      <c r="T15" s="182"/>
      <c r="U15" s="182"/>
    </row>
    <row r="16" spans="1:2" ht="18" customHeight="1">
      <c r="A16" s="1586" t="s">
        <v>384</v>
      </c>
      <c r="B16" s="1586"/>
    </row>
  </sheetData>
  <mergeCells count="7">
    <mergeCell ref="A16:B16"/>
    <mergeCell ref="A1:K1"/>
    <mergeCell ref="B3:C3"/>
    <mergeCell ref="D3:H3"/>
    <mergeCell ref="E4:H4"/>
    <mergeCell ref="A3:A7"/>
    <mergeCell ref="K3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workbookViewId="0" topLeftCell="D19">
      <selection activeCell="P46" sqref="P46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6" width="9.421875" style="0" bestFit="1" customWidth="1"/>
    <col min="7" max="8" width="9.28125" style="0" bestFit="1" customWidth="1"/>
    <col min="9" max="9" width="10.00390625" style="0" customWidth="1"/>
    <col min="10" max="13" width="9.28125" style="0" bestFit="1" customWidth="1"/>
    <col min="14" max="14" width="9.421875" style="0" bestFit="1" customWidth="1"/>
    <col min="15" max="15" width="9.7109375" style="0" bestFit="1" customWidth="1"/>
    <col min="16" max="16" width="16.7109375" style="0" customWidth="1"/>
  </cols>
  <sheetData>
    <row r="1" spans="1:16" s="91" customFormat="1" ht="32.25" customHeight="1">
      <c r="A1" s="1491" t="s">
        <v>850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</row>
    <row r="2" spans="1:16" s="32" customFormat="1" ht="18" customHeight="1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7" t="s">
        <v>387</v>
      </c>
    </row>
    <row r="3" spans="1:16" s="81" customFormat="1" ht="43.5" customHeight="1">
      <c r="A3" s="1591" t="s">
        <v>171</v>
      </c>
      <c r="B3" s="1417" t="s">
        <v>392</v>
      </c>
      <c r="C3" s="1430"/>
      <c r="D3" s="1417" t="s">
        <v>393</v>
      </c>
      <c r="E3" s="1430"/>
      <c r="F3" s="1417" t="s">
        <v>394</v>
      </c>
      <c r="G3" s="1430"/>
      <c r="H3" s="1417" t="s">
        <v>395</v>
      </c>
      <c r="I3" s="1430"/>
      <c r="J3" s="1593" t="s">
        <v>396</v>
      </c>
      <c r="K3" s="1430"/>
      <c r="L3" s="1417" t="s">
        <v>397</v>
      </c>
      <c r="M3" s="1430"/>
      <c r="N3" s="1432" t="s">
        <v>398</v>
      </c>
      <c r="O3" s="1430"/>
      <c r="P3" s="1588" t="s">
        <v>172</v>
      </c>
    </row>
    <row r="4" spans="1:16" s="81" customFormat="1" ht="45" customHeight="1">
      <c r="A4" s="1592"/>
      <c r="B4" s="92" t="s">
        <v>399</v>
      </c>
      <c r="C4" s="259" t="s">
        <v>400</v>
      </c>
      <c r="D4" s="92" t="s">
        <v>399</v>
      </c>
      <c r="E4" s="259" t="s">
        <v>400</v>
      </c>
      <c r="F4" s="260" t="s">
        <v>399</v>
      </c>
      <c r="G4" s="259" t="s">
        <v>400</v>
      </c>
      <c r="H4" s="92" t="s">
        <v>399</v>
      </c>
      <c r="I4" s="92" t="s">
        <v>400</v>
      </c>
      <c r="J4" s="261" t="s">
        <v>399</v>
      </c>
      <c r="K4" s="259" t="s">
        <v>400</v>
      </c>
      <c r="L4" s="92" t="s">
        <v>399</v>
      </c>
      <c r="M4" s="259" t="s">
        <v>400</v>
      </c>
      <c r="N4" s="261" t="s">
        <v>399</v>
      </c>
      <c r="O4" s="259" t="s">
        <v>400</v>
      </c>
      <c r="P4" s="1434"/>
    </row>
    <row r="5" spans="1:16" s="518" customFormat="1" ht="15" customHeight="1">
      <c r="A5" s="517" t="s">
        <v>1616</v>
      </c>
      <c r="B5" s="528">
        <v>76</v>
      </c>
      <c r="C5" s="528">
        <v>2120</v>
      </c>
      <c r="D5" s="528">
        <v>13</v>
      </c>
      <c r="E5" s="528">
        <v>720</v>
      </c>
      <c r="F5" s="528">
        <v>12</v>
      </c>
      <c r="G5" s="528">
        <v>11373</v>
      </c>
      <c r="H5" s="528">
        <v>22</v>
      </c>
      <c r="I5" s="528">
        <v>21541</v>
      </c>
      <c r="J5" s="528">
        <v>93</v>
      </c>
      <c r="K5" s="528">
        <v>2189</v>
      </c>
      <c r="L5" s="528">
        <v>10</v>
      </c>
      <c r="M5" s="528">
        <v>428</v>
      </c>
      <c r="N5" s="528">
        <f>SUM(N33:N42)</f>
        <v>1</v>
      </c>
      <c r="O5" s="796">
        <v>30</v>
      </c>
      <c r="P5" s="515" t="s">
        <v>1002</v>
      </c>
    </row>
    <row r="6" spans="1:16" s="520" customFormat="1" ht="15" customHeight="1">
      <c r="A6" s="519" t="s">
        <v>386</v>
      </c>
      <c r="B6" s="512">
        <v>449</v>
      </c>
      <c r="C6" s="512">
        <v>11555</v>
      </c>
      <c r="D6" s="512">
        <v>51</v>
      </c>
      <c r="E6" s="512">
        <v>4401</v>
      </c>
      <c r="F6" s="512">
        <v>217</v>
      </c>
      <c r="G6" s="512">
        <v>268033</v>
      </c>
      <c r="H6" s="527">
        <v>74</v>
      </c>
      <c r="I6" s="527">
        <v>1127462</v>
      </c>
      <c r="J6" s="512">
        <v>260</v>
      </c>
      <c r="K6" s="512">
        <v>6664</v>
      </c>
      <c r="L6" s="527">
        <v>20</v>
      </c>
      <c r="M6" s="527">
        <v>1197</v>
      </c>
      <c r="N6" s="512">
        <v>1</v>
      </c>
      <c r="O6" s="797">
        <v>30</v>
      </c>
      <c r="P6" s="515" t="s">
        <v>1003</v>
      </c>
    </row>
    <row r="7" spans="1:16" s="518" customFormat="1" ht="15" customHeight="1">
      <c r="A7" s="428" t="s">
        <v>1450</v>
      </c>
      <c r="B7" s="528">
        <v>556</v>
      </c>
      <c r="C7" s="798">
        <v>13940</v>
      </c>
      <c r="D7" s="528">
        <v>58</v>
      </c>
      <c r="E7" s="798">
        <v>4822</v>
      </c>
      <c r="F7" s="798">
        <v>227</v>
      </c>
      <c r="G7" s="798">
        <v>271185</v>
      </c>
      <c r="H7" s="798">
        <v>105</v>
      </c>
      <c r="I7" s="798">
        <v>1124863</v>
      </c>
      <c r="J7" s="528">
        <v>386</v>
      </c>
      <c r="K7" s="798">
        <v>9711</v>
      </c>
      <c r="L7" s="528">
        <v>22</v>
      </c>
      <c r="M7" s="528">
        <v>1427</v>
      </c>
      <c r="N7" s="528">
        <v>1</v>
      </c>
      <c r="O7" s="796">
        <v>30</v>
      </c>
      <c r="P7" s="486" t="s">
        <v>1004</v>
      </c>
    </row>
    <row r="8" spans="1:16" s="518" customFormat="1" ht="15" customHeight="1">
      <c r="A8" s="428" t="s">
        <v>1443</v>
      </c>
      <c r="B8" s="799">
        <v>583</v>
      </c>
      <c r="C8" s="563">
        <v>14352</v>
      </c>
      <c r="D8" s="563">
        <v>61</v>
      </c>
      <c r="E8" s="563">
        <v>4722</v>
      </c>
      <c r="F8" s="563">
        <v>236</v>
      </c>
      <c r="G8" s="563">
        <v>280600</v>
      </c>
      <c r="H8" s="563">
        <v>110</v>
      </c>
      <c r="I8" s="563">
        <v>987980</v>
      </c>
      <c r="J8" s="563">
        <v>459</v>
      </c>
      <c r="K8" s="563">
        <v>11380</v>
      </c>
      <c r="L8" s="563">
        <v>20</v>
      </c>
      <c r="M8" s="563">
        <v>1220</v>
      </c>
      <c r="N8" s="528">
        <v>1</v>
      </c>
      <c r="O8" s="796">
        <v>30</v>
      </c>
      <c r="P8" s="314" t="s">
        <v>1443</v>
      </c>
    </row>
    <row r="9" spans="1:16" s="518" customFormat="1" ht="15" customHeight="1">
      <c r="A9" s="428" t="s">
        <v>1206</v>
      </c>
      <c r="B9" s="799">
        <v>429</v>
      </c>
      <c r="C9" s="563">
        <v>10748</v>
      </c>
      <c r="D9" s="563">
        <v>58</v>
      </c>
      <c r="E9" s="563">
        <v>4573</v>
      </c>
      <c r="F9" s="563">
        <v>239</v>
      </c>
      <c r="G9" s="563">
        <v>297878</v>
      </c>
      <c r="H9" s="563">
        <v>95</v>
      </c>
      <c r="I9" s="563">
        <v>1009361</v>
      </c>
      <c r="J9" s="563">
        <v>542</v>
      </c>
      <c r="K9" s="563">
        <v>12526</v>
      </c>
      <c r="L9" s="563">
        <v>18</v>
      </c>
      <c r="M9" s="563">
        <v>851</v>
      </c>
      <c r="N9" s="528">
        <v>1</v>
      </c>
      <c r="O9" s="796">
        <v>30</v>
      </c>
      <c r="P9" s="794" t="s">
        <v>1206</v>
      </c>
    </row>
    <row r="10" spans="1:16" s="518" customFormat="1" ht="15" customHeight="1">
      <c r="A10" s="428" t="s">
        <v>1676</v>
      </c>
      <c r="B10" s="799">
        <v>600</v>
      </c>
      <c r="C10" s="563">
        <v>16080</v>
      </c>
      <c r="D10" s="563">
        <v>53</v>
      </c>
      <c r="E10" s="563">
        <v>4637</v>
      </c>
      <c r="F10" s="563">
        <v>218</v>
      </c>
      <c r="G10" s="563">
        <v>337700</v>
      </c>
      <c r="H10" s="563">
        <v>81</v>
      </c>
      <c r="I10" s="563">
        <v>1105153</v>
      </c>
      <c r="J10" s="563">
        <v>660</v>
      </c>
      <c r="K10" s="563">
        <v>14660</v>
      </c>
      <c r="L10" s="563">
        <v>15</v>
      </c>
      <c r="M10" s="563">
        <v>561</v>
      </c>
      <c r="N10" s="528">
        <v>1</v>
      </c>
      <c r="O10" s="796">
        <v>30</v>
      </c>
      <c r="P10" s="794" t="s">
        <v>1676</v>
      </c>
    </row>
    <row r="11" spans="1:16" s="518" customFormat="1" ht="15" customHeight="1">
      <c r="A11" s="39" t="s">
        <v>1016</v>
      </c>
      <c r="B11" s="1130">
        <f>SUM(B12:B37)</f>
        <v>531</v>
      </c>
      <c r="C11" s="1130">
        <f aca="true" t="shared" si="0" ref="C11:O11">SUM(C12:C37)</f>
        <v>16559</v>
      </c>
      <c r="D11" s="1130">
        <f t="shared" si="0"/>
        <v>48</v>
      </c>
      <c r="E11" s="1130">
        <f t="shared" si="0"/>
        <v>4402</v>
      </c>
      <c r="F11" s="1130">
        <f t="shared" si="0"/>
        <v>218</v>
      </c>
      <c r="G11" s="1130">
        <f t="shared" si="0"/>
        <v>360628</v>
      </c>
      <c r="H11" s="1130">
        <f t="shared" si="0"/>
        <v>98</v>
      </c>
      <c r="I11" s="1130">
        <f t="shared" si="0"/>
        <v>1216287</v>
      </c>
      <c r="J11" s="1130">
        <f t="shared" si="0"/>
        <v>715</v>
      </c>
      <c r="K11" s="1130">
        <f t="shared" si="0"/>
        <v>15209</v>
      </c>
      <c r="L11" s="1130">
        <f t="shared" si="0"/>
        <v>13</v>
      </c>
      <c r="M11" s="1130">
        <f t="shared" si="0"/>
        <v>407</v>
      </c>
      <c r="N11" s="1130">
        <f t="shared" si="0"/>
        <v>2</v>
      </c>
      <c r="O11" s="1130">
        <f t="shared" si="0"/>
        <v>22</v>
      </c>
      <c r="P11" s="82" t="s">
        <v>1016</v>
      </c>
    </row>
    <row r="12" spans="1:16" s="518" customFormat="1" ht="15" customHeight="1">
      <c r="A12" s="39" t="s">
        <v>1017</v>
      </c>
      <c r="B12" s="1130">
        <v>108</v>
      </c>
      <c r="C12" s="1130">
        <v>4661</v>
      </c>
      <c r="D12" s="1130">
        <v>14</v>
      </c>
      <c r="E12" s="1130">
        <v>1810</v>
      </c>
      <c r="F12" s="1130">
        <v>136</v>
      </c>
      <c r="G12" s="1130">
        <v>219811</v>
      </c>
      <c r="H12" s="1130">
        <v>33</v>
      </c>
      <c r="I12" s="1130">
        <v>609123</v>
      </c>
      <c r="J12" s="1130">
        <v>65</v>
      </c>
      <c r="K12" s="1130">
        <v>2242</v>
      </c>
      <c r="L12" s="1130">
        <v>2</v>
      </c>
      <c r="M12" s="1130">
        <v>37</v>
      </c>
      <c r="N12" s="1130">
        <v>0</v>
      </c>
      <c r="O12" s="1130">
        <v>0</v>
      </c>
      <c r="P12" s="82" t="s">
        <v>1069</v>
      </c>
    </row>
    <row r="13" spans="1:16" s="518" customFormat="1" ht="15" customHeight="1">
      <c r="A13" s="39" t="s">
        <v>1019</v>
      </c>
      <c r="B13" s="1130">
        <v>138</v>
      </c>
      <c r="C13" s="1130">
        <v>2625</v>
      </c>
      <c r="D13" s="1130">
        <v>5</v>
      </c>
      <c r="E13" s="1130">
        <v>455</v>
      </c>
      <c r="F13" s="1130">
        <v>19</v>
      </c>
      <c r="G13" s="1130">
        <v>41631</v>
      </c>
      <c r="H13" s="1130">
        <v>11</v>
      </c>
      <c r="I13" s="1130">
        <v>99300</v>
      </c>
      <c r="J13" s="1130">
        <v>163</v>
      </c>
      <c r="K13" s="1130">
        <v>2935</v>
      </c>
      <c r="L13" s="1130">
        <v>0</v>
      </c>
      <c r="M13" s="1130">
        <v>0</v>
      </c>
      <c r="N13" s="1130">
        <v>0</v>
      </c>
      <c r="O13" s="1130">
        <v>0</v>
      </c>
      <c r="P13" s="82" t="s">
        <v>1070</v>
      </c>
    </row>
    <row r="14" spans="1:16" s="518" customFormat="1" ht="15" customHeight="1">
      <c r="A14" s="39" t="s">
        <v>1021</v>
      </c>
      <c r="B14" s="1130">
        <v>85</v>
      </c>
      <c r="C14" s="1130">
        <v>2227</v>
      </c>
      <c r="D14" s="1130">
        <v>12</v>
      </c>
      <c r="E14" s="1130">
        <v>864</v>
      </c>
      <c r="F14" s="1130">
        <v>9</v>
      </c>
      <c r="G14" s="1130">
        <v>42960</v>
      </c>
      <c r="H14" s="1130">
        <v>12</v>
      </c>
      <c r="I14" s="1130">
        <v>272900</v>
      </c>
      <c r="J14" s="1130">
        <v>128</v>
      </c>
      <c r="K14" s="1130">
        <v>2695</v>
      </c>
      <c r="L14" s="1130">
        <v>0</v>
      </c>
      <c r="M14" s="1130">
        <v>0</v>
      </c>
      <c r="N14" s="1130">
        <v>0</v>
      </c>
      <c r="O14" s="1130">
        <v>0</v>
      </c>
      <c r="P14" s="82" t="s">
        <v>1071</v>
      </c>
    </row>
    <row r="15" spans="1:16" s="518" customFormat="1" ht="15" customHeight="1">
      <c r="A15" s="39" t="s">
        <v>1023</v>
      </c>
      <c r="B15" s="1130">
        <v>61</v>
      </c>
      <c r="C15" s="1130">
        <v>2717</v>
      </c>
      <c r="D15" s="1130">
        <v>7</v>
      </c>
      <c r="E15" s="1130">
        <v>710</v>
      </c>
      <c r="F15" s="1130">
        <v>13</v>
      </c>
      <c r="G15" s="1130">
        <v>20121</v>
      </c>
      <c r="H15" s="1130">
        <v>17</v>
      </c>
      <c r="I15" s="1130">
        <v>172100</v>
      </c>
      <c r="J15" s="1130">
        <v>110</v>
      </c>
      <c r="K15" s="1130">
        <v>2849</v>
      </c>
      <c r="L15" s="1130">
        <v>6</v>
      </c>
      <c r="M15" s="1130">
        <v>142</v>
      </c>
      <c r="N15" s="1130">
        <v>0</v>
      </c>
      <c r="O15" s="1130">
        <v>0</v>
      </c>
      <c r="P15" s="82" t="s">
        <v>1072</v>
      </c>
    </row>
    <row r="16" spans="1:16" s="518" customFormat="1" ht="15" customHeight="1">
      <c r="A16" s="39" t="s">
        <v>1025</v>
      </c>
      <c r="B16" s="1130">
        <v>48</v>
      </c>
      <c r="C16" s="1130">
        <v>1409</v>
      </c>
      <c r="D16" s="1130">
        <v>0</v>
      </c>
      <c r="E16" s="1130">
        <v>0</v>
      </c>
      <c r="F16" s="1130">
        <v>28</v>
      </c>
      <c r="G16" s="1130">
        <v>22860</v>
      </c>
      <c r="H16" s="1130">
        <v>3</v>
      </c>
      <c r="I16" s="1130">
        <v>50045</v>
      </c>
      <c r="J16" s="1130">
        <v>42</v>
      </c>
      <c r="K16" s="1130">
        <v>481</v>
      </c>
      <c r="L16" s="1130">
        <v>1</v>
      </c>
      <c r="M16" s="1130">
        <v>80</v>
      </c>
      <c r="N16" s="1130">
        <v>0</v>
      </c>
      <c r="O16" s="1130">
        <v>0</v>
      </c>
      <c r="P16" s="82" t="s">
        <v>1073</v>
      </c>
    </row>
    <row r="17" spans="1:16" s="518" customFormat="1" ht="15" customHeight="1">
      <c r="A17" s="39" t="s">
        <v>1027</v>
      </c>
      <c r="B17" s="1130">
        <v>0</v>
      </c>
      <c r="C17" s="1130">
        <v>0</v>
      </c>
      <c r="D17" s="1130">
        <v>0</v>
      </c>
      <c r="E17" s="1130">
        <v>0</v>
      </c>
      <c r="F17" s="1130">
        <v>0</v>
      </c>
      <c r="G17" s="1130">
        <v>0</v>
      </c>
      <c r="H17" s="1130">
        <v>0</v>
      </c>
      <c r="I17" s="1130">
        <v>0</v>
      </c>
      <c r="J17" s="1130">
        <v>0</v>
      </c>
      <c r="K17" s="1130">
        <v>0</v>
      </c>
      <c r="L17" s="1130">
        <v>0</v>
      </c>
      <c r="M17" s="1130">
        <v>0</v>
      </c>
      <c r="N17" s="1130">
        <v>0</v>
      </c>
      <c r="O17" s="1130">
        <v>0</v>
      </c>
      <c r="P17" s="82" t="s">
        <v>1074</v>
      </c>
    </row>
    <row r="18" spans="1:16" s="518" customFormat="1" ht="15" customHeight="1">
      <c r="A18" s="39" t="s">
        <v>1029</v>
      </c>
      <c r="B18" s="1130">
        <v>6</v>
      </c>
      <c r="C18" s="1130">
        <v>100</v>
      </c>
      <c r="D18" s="1130">
        <v>0</v>
      </c>
      <c r="E18" s="1130">
        <v>0</v>
      </c>
      <c r="F18" s="1130">
        <v>1</v>
      </c>
      <c r="G18" s="1130">
        <v>750</v>
      </c>
      <c r="H18" s="1130">
        <v>0</v>
      </c>
      <c r="I18" s="1130">
        <v>0</v>
      </c>
      <c r="J18" s="1130">
        <v>0</v>
      </c>
      <c r="K18" s="1130">
        <v>0</v>
      </c>
      <c r="L18" s="1130">
        <v>0</v>
      </c>
      <c r="M18" s="1130">
        <v>0</v>
      </c>
      <c r="N18" s="1130">
        <v>0</v>
      </c>
      <c r="O18" s="1130">
        <v>0</v>
      </c>
      <c r="P18" s="82" t="s">
        <v>1075</v>
      </c>
    </row>
    <row r="19" spans="1:16" s="479" customFormat="1" ht="18.75" customHeight="1">
      <c r="A19" s="39" t="s">
        <v>1060</v>
      </c>
      <c r="B19" s="1130">
        <v>0</v>
      </c>
      <c r="C19" s="1130">
        <v>0</v>
      </c>
      <c r="D19" s="1130">
        <v>0</v>
      </c>
      <c r="E19" s="1130">
        <v>0</v>
      </c>
      <c r="F19" s="1130">
        <v>0</v>
      </c>
      <c r="G19" s="1130">
        <v>0</v>
      </c>
      <c r="H19" s="1130">
        <v>0</v>
      </c>
      <c r="I19" s="1130">
        <v>0</v>
      </c>
      <c r="J19" s="1130">
        <v>0</v>
      </c>
      <c r="K19" s="1130">
        <v>0</v>
      </c>
      <c r="L19" s="1130">
        <v>0</v>
      </c>
      <c r="M19" s="1130">
        <v>0</v>
      </c>
      <c r="N19" s="1130">
        <v>0</v>
      </c>
      <c r="O19" s="1130">
        <v>0</v>
      </c>
      <c r="P19" s="82" t="s">
        <v>1076</v>
      </c>
    </row>
    <row r="20" spans="1:16" ht="12.75">
      <c r="A20" s="39" t="s">
        <v>1061</v>
      </c>
      <c r="B20" s="1130">
        <v>0</v>
      </c>
      <c r="C20" s="1130">
        <v>0</v>
      </c>
      <c r="D20" s="1130">
        <v>0</v>
      </c>
      <c r="E20" s="1130">
        <v>0</v>
      </c>
      <c r="F20" s="1130">
        <v>0</v>
      </c>
      <c r="G20" s="1130">
        <v>0</v>
      </c>
      <c r="H20" s="1130">
        <v>0</v>
      </c>
      <c r="I20" s="1130">
        <v>0</v>
      </c>
      <c r="J20" s="1130">
        <v>0</v>
      </c>
      <c r="K20" s="1130">
        <v>0</v>
      </c>
      <c r="L20" s="1130">
        <v>0</v>
      </c>
      <c r="M20" s="1130">
        <v>0</v>
      </c>
      <c r="N20" s="1130">
        <v>0</v>
      </c>
      <c r="O20" s="1130">
        <v>0</v>
      </c>
      <c r="P20" s="82" t="s">
        <v>1077</v>
      </c>
    </row>
    <row r="21" spans="1:16" ht="12.75">
      <c r="A21" s="39" t="s">
        <v>1062</v>
      </c>
      <c r="B21" s="1130">
        <v>0</v>
      </c>
      <c r="C21" s="1130">
        <v>0</v>
      </c>
      <c r="D21" s="1130">
        <v>0</v>
      </c>
      <c r="E21" s="1130">
        <v>0</v>
      </c>
      <c r="F21" s="1130">
        <v>0</v>
      </c>
      <c r="G21" s="1130">
        <v>0</v>
      </c>
      <c r="H21" s="1130">
        <v>0</v>
      </c>
      <c r="I21" s="1130">
        <v>0</v>
      </c>
      <c r="J21" s="1131">
        <v>2</v>
      </c>
      <c r="K21" s="1131">
        <v>6</v>
      </c>
      <c r="L21" s="1130">
        <v>0</v>
      </c>
      <c r="M21" s="1130">
        <v>0</v>
      </c>
      <c r="N21" s="1130">
        <v>0</v>
      </c>
      <c r="O21" s="1130">
        <v>0</v>
      </c>
      <c r="P21" s="82" t="s">
        <v>1078</v>
      </c>
    </row>
    <row r="22" spans="1:16" ht="12.75">
      <c r="A22" s="39" t="s">
        <v>1063</v>
      </c>
      <c r="B22" s="1130">
        <v>0</v>
      </c>
      <c r="C22" s="1130">
        <v>0</v>
      </c>
      <c r="D22" s="1130">
        <v>0</v>
      </c>
      <c r="E22" s="1130">
        <v>0</v>
      </c>
      <c r="F22" s="1130">
        <v>0</v>
      </c>
      <c r="G22" s="1130">
        <v>0</v>
      </c>
      <c r="H22" s="1130">
        <v>0</v>
      </c>
      <c r="I22" s="1130">
        <v>0</v>
      </c>
      <c r="J22" s="1131">
        <v>1</v>
      </c>
      <c r="K22" s="1131">
        <v>7</v>
      </c>
      <c r="L22" s="1130">
        <v>0</v>
      </c>
      <c r="M22" s="1130">
        <v>0</v>
      </c>
      <c r="N22" s="1130">
        <v>0</v>
      </c>
      <c r="O22" s="1130">
        <v>0</v>
      </c>
      <c r="P22" s="82" t="s">
        <v>1079</v>
      </c>
    </row>
    <row r="23" spans="1:16" ht="12.75">
      <c r="A23" s="39" t="s">
        <v>1064</v>
      </c>
      <c r="B23" s="1130">
        <v>0</v>
      </c>
      <c r="C23" s="1130">
        <v>0</v>
      </c>
      <c r="D23" s="1130">
        <v>0</v>
      </c>
      <c r="E23" s="1130">
        <v>0</v>
      </c>
      <c r="F23" s="1130">
        <v>0</v>
      </c>
      <c r="G23" s="1130">
        <v>0</v>
      </c>
      <c r="H23" s="1130">
        <v>0</v>
      </c>
      <c r="I23" s="1130">
        <v>0</v>
      </c>
      <c r="J23" s="1130">
        <v>0</v>
      </c>
      <c r="K23" s="1130">
        <v>0</v>
      </c>
      <c r="L23" s="1130">
        <v>0</v>
      </c>
      <c r="M23" s="1130">
        <v>0</v>
      </c>
      <c r="N23" s="1130">
        <v>0</v>
      </c>
      <c r="O23" s="1130">
        <v>0</v>
      </c>
      <c r="P23" s="82" t="s">
        <v>1080</v>
      </c>
    </row>
    <row r="24" spans="1:16" ht="12.75">
      <c r="A24" s="39" t="s">
        <v>1065</v>
      </c>
      <c r="B24" s="1130">
        <v>0</v>
      </c>
      <c r="C24" s="1130">
        <v>0</v>
      </c>
      <c r="D24" s="1130">
        <v>0</v>
      </c>
      <c r="E24" s="1130">
        <v>0</v>
      </c>
      <c r="F24" s="1130">
        <v>0</v>
      </c>
      <c r="G24" s="1130">
        <v>0</v>
      </c>
      <c r="H24" s="1130">
        <v>0</v>
      </c>
      <c r="I24" s="1130">
        <v>0</v>
      </c>
      <c r="J24" s="1130">
        <v>0</v>
      </c>
      <c r="K24" s="1130">
        <v>0</v>
      </c>
      <c r="L24" s="1130">
        <v>0</v>
      </c>
      <c r="M24" s="1130">
        <v>0</v>
      </c>
      <c r="N24" s="1130">
        <v>0</v>
      </c>
      <c r="O24" s="1130">
        <v>0</v>
      </c>
      <c r="P24" s="82" t="s">
        <v>1081</v>
      </c>
    </row>
    <row r="25" spans="1:16" ht="12.75">
      <c r="A25" s="39" t="s">
        <v>1066</v>
      </c>
      <c r="B25" s="1130">
        <v>0</v>
      </c>
      <c r="C25" s="1130">
        <v>0</v>
      </c>
      <c r="D25" s="1130">
        <v>0</v>
      </c>
      <c r="E25" s="1130">
        <v>0</v>
      </c>
      <c r="F25" s="1130">
        <v>0</v>
      </c>
      <c r="G25" s="1130">
        <v>0</v>
      </c>
      <c r="H25" s="1130">
        <v>0</v>
      </c>
      <c r="I25" s="1130">
        <v>0</v>
      </c>
      <c r="J25" s="1130">
        <v>0</v>
      </c>
      <c r="K25" s="1130">
        <v>0</v>
      </c>
      <c r="L25" s="1130">
        <v>0</v>
      </c>
      <c r="M25" s="1130">
        <v>0</v>
      </c>
      <c r="N25" s="1130">
        <v>0</v>
      </c>
      <c r="O25" s="1130">
        <v>0</v>
      </c>
      <c r="P25" s="82" t="s">
        <v>1082</v>
      </c>
    </row>
    <row r="26" spans="1:16" ht="12.75">
      <c r="A26" s="39" t="s">
        <v>1067</v>
      </c>
      <c r="B26" s="1131">
        <v>2</v>
      </c>
      <c r="C26" s="1131">
        <v>15</v>
      </c>
      <c r="D26" s="1131">
        <v>0</v>
      </c>
      <c r="E26" s="1131">
        <v>0</v>
      </c>
      <c r="F26" s="1131">
        <v>0</v>
      </c>
      <c r="G26" s="1131">
        <v>0</v>
      </c>
      <c r="H26" s="1131">
        <v>1</v>
      </c>
      <c r="I26" s="1131">
        <v>50</v>
      </c>
      <c r="J26" s="1131">
        <v>0</v>
      </c>
      <c r="K26" s="1131">
        <v>0</v>
      </c>
      <c r="L26" s="1131">
        <v>0</v>
      </c>
      <c r="M26" s="1131">
        <v>0</v>
      </c>
      <c r="N26" s="1131">
        <v>0</v>
      </c>
      <c r="O26" s="1131">
        <v>0</v>
      </c>
      <c r="P26" s="82" t="s">
        <v>1083</v>
      </c>
    </row>
    <row r="27" spans="1:16" ht="12.75">
      <c r="A27" s="39" t="s">
        <v>1039</v>
      </c>
      <c r="B27" s="1130">
        <v>0</v>
      </c>
      <c r="C27" s="1131">
        <v>0</v>
      </c>
      <c r="D27" s="1131">
        <v>1</v>
      </c>
      <c r="E27" s="1131">
        <v>1</v>
      </c>
      <c r="F27" s="1131">
        <v>1</v>
      </c>
      <c r="G27" s="1131">
        <v>6</v>
      </c>
      <c r="H27" s="1131"/>
      <c r="I27" s="1131"/>
      <c r="J27" s="1131">
        <v>2</v>
      </c>
      <c r="K27" s="1131">
        <v>32</v>
      </c>
      <c r="L27" s="1131">
        <v>0</v>
      </c>
      <c r="M27" s="1131">
        <v>0</v>
      </c>
      <c r="N27" s="1131">
        <v>0</v>
      </c>
      <c r="O27" s="1131">
        <v>0</v>
      </c>
      <c r="P27" s="82" t="s">
        <v>1084</v>
      </c>
    </row>
    <row r="28" spans="1:16" ht="12.75">
      <c r="A28" s="39" t="s">
        <v>1041</v>
      </c>
      <c r="B28" s="1131">
        <v>2</v>
      </c>
      <c r="C28" s="1131">
        <v>25</v>
      </c>
      <c r="D28" s="1131">
        <v>0</v>
      </c>
      <c r="E28" s="1131">
        <v>0</v>
      </c>
      <c r="F28" s="1131">
        <v>0</v>
      </c>
      <c r="G28" s="1131">
        <v>0</v>
      </c>
      <c r="H28" s="1131">
        <v>3</v>
      </c>
      <c r="I28" s="1131">
        <v>42</v>
      </c>
      <c r="J28" s="1131">
        <v>2</v>
      </c>
      <c r="K28" s="1131">
        <v>13</v>
      </c>
      <c r="L28" s="1131">
        <v>0</v>
      </c>
      <c r="M28" s="1131">
        <v>0</v>
      </c>
      <c r="N28" s="1131">
        <v>0</v>
      </c>
      <c r="O28" s="1131">
        <v>0</v>
      </c>
      <c r="P28" s="82" t="s">
        <v>1085</v>
      </c>
    </row>
    <row r="29" spans="1:16" ht="12.75">
      <c r="A29" s="39" t="s">
        <v>1043</v>
      </c>
      <c r="B29" s="1131">
        <v>6</v>
      </c>
      <c r="C29" s="1131">
        <v>113</v>
      </c>
      <c r="D29" s="1131">
        <v>0</v>
      </c>
      <c r="E29" s="1131">
        <v>0</v>
      </c>
      <c r="F29" s="1131">
        <v>0</v>
      </c>
      <c r="G29" s="1131">
        <v>0</v>
      </c>
      <c r="H29" s="1131">
        <v>2</v>
      </c>
      <c r="I29" s="1131">
        <v>19</v>
      </c>
      <c r="J29" s="1131">
        <v>3</v>
      </c>
      <c r="K29" s="1131">
        <v>55</v>
      </c>
      <c r="L29" s="1131">
        <v>0</v>
      </c>
      <c r="M29" s="1131">
        <v>0</v>
      </c>
      <c r="N29" s="1131">
        <v>0</v>
      </c>
      <c r="O29" s="1131">
        <v>0</v>
      </c>
      <c r="P29" s="82" t="s">
        <v>1086</v>
      </c>
    </row>
    <row r="30" spans="1:16" ht="12.75">
      <c r="A30" s="39" t="s">
        <v>1045</v>
      </c>
      <c r="B30" s="1131">
        <v>19</v>
      </c>
      <c r="C30" s="1131">
        <v>898</v>
      </c>
      <c r="D30" s="1131">
        <v>3</v>
      </c>
      <c r="E30" s="1131">
        <v>300</v>
      </c>
      <c r="F30" s="1131">
        <v>1</v>
      </c>
      <c r="G30" s="1131">
        <v>210</v>
      </c>
      <c r="H30" s="1131">
        <v>0</v>
      </c>
      <c r="I30" s="1131">
        <v>0</v>
      </c>
      <c r="J30" s="1131">
        <v>68</v>
      </c>
      <c r="K30" s="1131">
        <v>1559</v>
      </c>
      <c r="L30" s="1131">
        <v>0</v>
      </c>
      <c r="M30" s="1131">
        <v>0</v>
      </c>
      <c r="N30" s="1131">
        <v>1</v>
      </c>
      <c r="O30" s="1131">
        <v>20</v>
      </c>
      <c r="P30" s="82" t="s">
        <v>1087</v>
      </c>
    </row>
    <row r="31" spans="1:16" ht="12.75">
      <c r="A31" s="39" t="s">
        <v>1047</v>
      </c>
      <c r="B31" s="1131">
        <v>27</v>
      </c>
      <c r="C31" s="1131">
        <v>706</v>
      </c>
      <c r="D31" s="1131">
        <v>2</v>
      </c>
      <c r="E31" s="1131">
        <v>83</v>
      </c>
      <c r="F31" s="1131">
        <v>2</v>
      </c>
      <c r="G31" s="1131">
        <v>1952</v>
      </c>
      <c r="H31" s="1131">
        <v>3</v>
      </c>
      <c r="I31" s="1131">
        <v>10830</v>
      </c>
      <c r="J31" s="1131">
        <v>54</v>
      </c>
      <c r="K31" s="1131">
        <v>971</v>
      </c>
      <c r="L31" s="1131">
        <v>3</v>
      </c>
      <c r="M31" s="1131">
        <v>127</v>
      </c>
      <c r="N31" s="1131">
        <v>0</v>
      </c>
      <c r="O31" s="1131">
        <v>0</v>
      </c>
      <c r="P31" s="82" t="s">
        <v>1088</v>
      </c>
    </row>
    <row r="32" spans="1:16" ht="12.75">
      <c r="A32" s="39" t="s">
        <v>1049</v>
      </c>
      <c r="B32" s="1131">
        <v>3</v>
      </c>
      <c r="C32" s="1131">
        <v>58</v>
      </c>
      <c r="D32" s="1131">
        <v>0</v>
      </c>
      <c r="E32" s="1131">
        <v>0</v>
      </c>
      <c r="F32" s="1131">
        <v>1</v>
      </c>
      <c r="G32" s="1131">
        <v>32</v>
      </c>
      <c r="H32" s="1131">
        <v>4</v>
      </c>
      <c r="I32" s="1131">
        <v>410</v>
      </c>
      <c r="J32" s="1131">
        <v>14</v>
      </c>
      <c r="K32" s="1131">
        <v>109</v>
      </c>
      <c r="L32" s="1131">
        <v>0</v>
      </c>
      <c r="M32" s="1131">
        <v>0</v>
      </c>
      <c r="N32" s="1131">
        <v>0</v>
      </c>
      <c r="O32" s="1131">
        <v>0</v>
      </c>
      <c r="P32" s="82" t="s">
        <v>1089</v>
      </c>
    </row>
    <row r="33" spans="1:16" ht="12.75">
      <c r="A33" s="39" t="s">
        <v>1068</v>
      </c>
      <c r="B33" s="1131">
        <v>1</v>
      </c>
      <c r="C33" s="1131">
        <v>187</v>
      </c>
      <c r="D33" s="1131">
        <v>0</v>
      </c>
      <c r="E33" s="1131">
        <v>0</v>
      </c>
      <c r="F33" s="1131">
        <v>2</v>
      </c>
      <c r="G33" s="1131">
        <v>26</v>
      </c>
      <c r="H33" s="1131">
        <v>2</v>
      </c>
      <c r="I33" s="1131">
        <v>361</v>
      </c>
      <c r="J33" s="1131">
        <v>3</v>
      </c>
      <c r="K33" s="1131">
        <v>12</v>
      </c>
      <c r="L33" s="1131">
        <v>0</v>
      </c>
      <c r="M33" s="1131">
        <v>0</v>
      </c>
      <c r="N33" s="1131">
        <v>0</v>
      </c>
      <c r="O33" s="1131">
        <v>0</v>
      </c>
      <c r="P33" s="82" t="s">
        <v>1090</v>
      </c>
    </row>
    <row r="34" spans="1:16" ht="12.75">
      <c r="A34" s="39" t="s">
        <v>1052</v>
      </c>
      <c r="B34" s="1131">
        <v>21</v>
      </c>
      <c r="C34" s="1131">
        <v>788</v>
      </c>
      <c r="D34" s="1131">
        <v>4</v>
      </c>
      <c r="E34" s="1131">
        <v>179</v>
      </c>
      <c r="F34" s="1131">
        <v>4</v>
      </c>
      <c r="G34" s="1131">
        <v>10257</v>
      </c>
      <c r="H34" s="1131">
        <v>2</v>
      </c>
      <c r="I34" s="1131">
        <v>328</v>
      </c>
      <c r="J34" s="1131">
        <v>48</v>
      </c>
      <c r="K34" s="1131">
        <v>1054</v>
      </c>
      <c r="L34" s="1131">
        <v>1</v>
      </c>
      <c r="M34" s="1131">
        <v>21</v>
      </c>
      <c r="N34" s="1131">
        <v>1</v>
      </c>
      <c r="O34" s="1131">
        <v>2</v>
      </c>
      <c r="P34" s="82" t="s">
        <v>1091</v>
      </c>
    </row>
    <row r="35" spans="1:16" ht="12.75">
      <c r="A35" s="39" t="s">
        <v>1054</v>
      </c>
      <c r="B35" s="1131">
        <v>3</v>
      </c>
      <c r="C35" s="1131">
        <v>28</v>
      </c>
      <c r="D35" s="1131">
        <v>0</v>
      </c>
      <c r="E35" s="1131">
        <v>0</v>
      </c>
      <c r="F35" s="1131">
        <v>1</v>
      </c>
      <c r="G35" s="1131">
        <v>12</v>
      </c>
      <c r="H35" s="1131">
        <v>4</v>
      </c>
      <c r="I35" s="1131">
        <v>769</v>
      </c>
      <c r="J35" s="1131">
        <v>10</v>
      </c>
      <c r="K35" s="1131">
        <v>189</v>
      </c>
      <c r="L35" s="1131">
        <v>0</v>
      </c>
      <c r="M35" s="1131">
        <v>0</v>
      </c>
      <c r="N35" s="1131">
        <v>0</v>
      </c>
      <c r="O35" s="1131">
        <v>0</v>
      </c>
      <c r="P35" s="82" t="s">
        <v>1092</v>
      </c>
    </row>
    <row r="36" spans="1:16" ht="12.75">
      <c r="A36" s="39" t="s">
        <v>1056</v>
      </c>
      <c r="B36" s="1131">
        <v>1</v>
      </c>
      <c r="C36" s="1131">
        <v>2</v>
      </c>
      <c r="D36" s="1131">
        <v>0</v>
      </c>
      <c r="E36" s="1131">
        <v>0</v>
      </c>
      <c r="F36" s="1131">
        <v>0</v>
      </c>
      <c r="G36" s="1131">
        <v>0</v>
      </c>
      <c r="H36" s="1131">
        <v>1</v>
      </c>
      <c r="I36" s="1131">
        <v>10</v>
      </c>
      <c r="J36" s="1131">
        <v>0</v>
      </c>
      <c r="K36" s="1131">
        <v>0</v>
      </c>
      <c r="L36" s="1131">
        <v>0</v>
      </c>
      <c r="M36" s="1131">
        <v>0</v>
      </c>
      <c r="N36" s="1131">
        <v>0</v>
      </c>
      <c r="O36" s="1131">
        <v>0</v>
      </c>
      <c r="P36" s="82" t="s">
        <v>1093</v>
      </c>
    </row>
    <row r="37" spans="1:16" ht="12.75">
      <c r="A37" s="1053" t="s">
        <v>1058</v>
      </c>
      <c r="B37" s="1132">
        <v>0</v>
      </c>
      <c r="C37" s="1132">
        <v>0</v>
      </c>
      <c r="D37" s="1132">
        <v>0</v>
      </c>
      <c r="E37" s="1132">
        <v>0</v>
      </c>
      <c r="F37" s="1132">
        <v>0</v>
      </c>
      <c r="G37" s="1132">
        <v>0</v>
      </c>
      <c r="H37" s="1132">
        <v>0</v>
      </c>
      <c r="I37" s="1132">
        <v>0</v>
      </c>
      <c r="J37" s="1132">
        <v>0</v>
      </c>
      <c r="K37" s="1132">
        <v>0</v>
      </c>
      <c r="L37" s="1132">
        <v>0</v>
      </c>
      <c r="M37" s="1132">
        <v>0</v>
      </c>
      <c r="N37" s="1132">
        <v>0</v>
      </c>
      <c r="O37" s="1132">
        <v>0</v>
      </c>
      <c r="P37" s="1054" t="s">
        <v>1094</v>
      </c>
    </row>
    <row r="38" spans="1:16" ht="12.75">
      <c r="A38" s="1048" t="s">
        <v>740</v>
      </c>
      <c r="B38" s="1395"/>
      <c r="C38" s="1395"/>
      <c r="D38" s="1395"/>
      <c r="E38" s="1395"/>
      <c r="F38" s="1395"/>
      <c r="G38" s="1395"/>
      <c r="H38" s="1395"/>
      <c r="I38" s="1395"/>
      <c r="J38" s="1395"/>
      <c r="K38" s="1395"/>
      <c r="L38" s="1395"/>
      <c r="M38" s="1589" t="s">
        <v>739</v>
      </c>
      <c r="N38" s="1590"/>
      <c r="O38" s="1590"/>
      <c r="P38" s="1590"/>
    </row>
    <row r="39" spans="13:16" ht="12.75" customHeight="1">
      <c r="M39" s="1581"/>
      <c r="N39" s="1581"/>
      <c r="O39" s="1581"/>
      <c r="P39" s="1581"/>
    </row>
  </sheetData>
  <mergeCells count="11">
    <mergeCell ref="L3:M3"/>
    <mergeCell ref="N3:O3"/>
    <mergeCell ref="P3:P4"/>
    <mergeCell ref="M38:P39"/>
    <mergeCell ref="A1:P1"/>
    <mergeCell ref="A3:A4"/>
    <mergeCell ref="B3:C3"/>
    <mergeCell ref="D3:E3"/>
    <mergeCell ref="F3:G3"/>
    <mergeCell ref="H3:I3"/>
    <mergeCell ref="J3:K3"/>
  </mergeCells>
  <printOptions/>
  <pageMargins left="0.36" right="0.49" top="0.984251968503937" bottom="0.984251968503937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3">
      <selection activeCell="D37" sqref="D37"/>
    </sheetView>
  </sheetViews>
  <sheetFormatPr defaultColWidth="9.140625" defaultRowHeight="12.75"/>
  <cols>
    <col min="16" max="16" width="20.8515625" style="0" customWidth="1"/>
  </cols>
  <sheetData>
    <row r="1" spans="1:16" ht="23.25">
      <c r="A1" s="1491" t="s">
        <v>851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</row>
    <row r="2" spans="1:16" ht="12.75">
      <c r="A2" s="33" t="s">
        <v>391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7" t="s">
        <v>387</v>
      </c>
    </row>
    <row r="3" spans="1:16" s="479" customFormat="1" ht="38.25" customHeight="1">
      <c r="A3" s="1594" t="s">
        <v>171</v>
      </c>
      <c r="B3" s="1595" t="s">
        <v>401</v>
      </c>
      <c r="C3" s="1596"/>
      <c r="D3" s="1595" t="s">
        <v>402</v>
      </c>
      <c r="E3" s="1596"/>
      <c r="F3" s="1597" t="s">
        <v>403</v>
      </c>
      <c r="G3" s="1596"/>
      <c r="H3" s="1600" t="s">
        <v>1395</v>
      </c>
      <c r="I3" s="1504"/>
      <c r="J3" s="1598" t="s">
        <v>404</v>
      </c>
      <c r="K3" s="1596"/>
      <c r="L3" s="1595" t="s">
        <v>405</v>
      </c>
      <c r="M3" s="1596"/>
      <c r="N3" s="1597" t="s">
        <v>406</v>
      </c>
      <c r="O3" s="1596"/>
      <c r="P3" s="1598" t="s">
        <v>173</v>
      </c>
    </row>
    <row r="4" spans="1:16" s="479" customFormat="1" ht="49.5" customHeight="1">
      <c r="A4" s="1498"/>
      <c r="B4" s="522" t="s">
        <v>388</v>
      </c>
      <c r="C4" s="523" t="s">
        <v>389</v>
      </c>
      <c r="D4" s="522" t="s">
        <v>388</v>
      </c>
      <c r="E4" s="523" t="s">
        <v>389</v>
      </c>
      <c r="F4" s="522" t="s">
        <v>388</v>
      </c>
      <c r="G4" s="523" t="s">
        <v>389</v>
      </c>
      <c r="H4" s="521" t="s">
        <v>388</v>
      </c>
      <c r="I4" s="522" t="s">
        <v>389</v>
      </c>
      <c r="J4" s="524" t="s">
        <v>388</v>
      </c>
      <c r="K4" s="523" t="s">
        <v>389</v>
      </c>
      <c r="L4" s="522" t="s">
        <v>388</v>
      </c>
      <c r="M4" s="523" t="s">
        <v>389</v>
      </c>
      <c r="N4" s="522" t="s">
        <v>388</v>
      </c>
      <c r="O4" s="523" t="s">
        <v>389</v>
      </c>
      <c r="P4" s="1599"/>
    </row>
    <row r="5" spans="1:16" s="525" customFormat="1" ht="12.75" customHeight="1">
      <c r="A5" s="517" t="s">
        <v>1615</v>
      </c>
      <c r="B5" s="528">
        <v>20</v>
      </c>
      <c r="C5" s="528">
        <v>424</v>
      </c>
      <c r="D5" s="528">
        <v>8</v>
      </c>
      <c r="E5" s="528">
        <v>1134</v>
      </c>
      <c r="F5" s="528">
        <v>2365</v>
      </c>
      <c r="G5" s="528">
        <v>5694</v>
      </c>
      <c r="H5" s="528">
        <v>21</v>
      </c>
      <c r="I5" s="528">
        <v>7005</v>
      </c>
      <c r="J5" s="528">
        <v>2</v>
      </c>
      <c r="K5" s="528">
        <v>6</v>
      </c>
      <c r="L5" s="528">
        <v>5</v>
      </c>
      <c r="M5" s="528">
        <v>24</v>
      </c>
      <c r="N5" s="528">
        <v>78</v>
      </c>
      <c r="O5" s="528">
        <v>11764</v>
      </c>
      <c r="P5" s="437" t="s">
        <v>1002</v>
      </c>
    </row>
    <row r="6" spans="1:16" s="525" customFormat="1" ht="12.75" customHeight="1">
      <c r="A6" s="519" t="s">
        <v>390</v>
      </c>
      <c r="B6" s="713">
        <v>27</v>
      </c>
      <c r="C6" s="512">
        <v>634</v>
      </c>
      <c r="D6" s="527">
        <v>7</v>
      </c>
      <c r="E6" s="527">
        <v>1196</v>
      </c>
      <c r="F6" s="527">
        <v>4619</v>
      </c>
      <c r="G6" s="527">
        <v>13558</v>
      </c>
      <c r="H6" s="527">
        <v>23</v>
      </c>
      <c r="I6" s="527">
        <v>17276</v>
      </c>
      <c r="J6" s="527">
        <v>2</v>
      </c>
      <c r="K6" s="527">
        <v>14</v>
      </c>
      <c r="L6" s="527">
        <v>3</v>
      </c>
      <c r="M6" s="527">
        <v>155</v>
      </c>
      <c r="N6" s="527">
        <v>79</v>
      </c>
      <c r="O6" s="527">
        <v>7684</v>
      </c>
      <c r="P6" s="437" t="s">
        <v>1003</v>
      </c>
    </row>
    <row r="7" spans="1:16" s="525" customFormat="1" ht="12.75" customHeight="1">
      <c r="A7" s="428" t="s">
        <v>1582</v>
      </c>
      <c r="B7" s="529">
        <v>45</v>
      </c>
      <c r="C7" s="529">
        <v>904</v>
      </c>
      <c r="D7" s="529">
        <v>18</v>
      </c>
      <c r="E7" s="529">
        <v>2980</v>
      </c>
      <c r="F7" s="529">
        <v>7290</v>
      </c>
      <c r="G7" s="529">
        <v>19767</v>
      </c>
      <c r="H7" s="529">
        <v>31</v>
      </c>
      <c r="I7" s="529">
        <v>27285</v>
      </c>
      <c r="J7" s="529">
        <v>2</v>
      </c>
      <c r="K7" s="529">
        <v>22</v>
      </c>
      <c r="L7" s="529">
        <v>5</v>
      </c>
      <c r="M7" s="529">
        <v>175</v>
      </c>
      <c r="N7" s="529">
        <v>157</v>
      </c>
      <c r="O7" s="529">
        <v>21295</v>
      </c>
      <c r="P7" s="526" t="s">
        <v>1004</v>
      </c>
    </row>
    <row r="8" spans="1:16" s="653" customFormat="1" ht="12.75" customHeight="1">
      <c r="A8" s="428" t="s">
        <v>1443</v>
      </c>
      <c r="B8" s="529">
        <v>37</v>
      </c>
      <c r="C8" s="529">
        <v>711</v>
      </c>
      <c r="D8" s="529">
        <v>16</v>
      </c>
      <c r="E8" s="529">
        <v>2248</v>
      </c>
      <c r="F8" s="529">
        <v>5031</v>
      </c>
      <c r="G8" s="529">
        <v>16180</v>
      </c>
      <c r="H8" s="529">
        <v>23</v>
      </c>
      <c r="I8" s="529">
        <v>31351</v>
      </c>
      <c r="J8" s="529">
        <v>2</v>
      </c>
      <c r="K8" s="529">
        <v>18</v>
      </c>
      <c r="L8" s="529">
        <v>4</v>
      </c>
      <c r="M8" s="529">
        <v>609</v>
      </c>
      <c r="N8" s="529">
        <v>161</v>
      </c>
      <c r="O8" s="529">
        <v>21674</v>
      </c>
      <c r="P8" s="526" t="s">
        <v>1443</v>
      </c>
    </row>
    <row r="9" spans="1:16" s="525" customFormat="1" ht="12.75" customHeight="1">
      <c r="A9" s="428" t="s">
        <v>1206</v>
      </c>
      <c r="B9" s="529">
        <v>34</v>
      </c>
      <c r="C9" s="529">
        <v>772</v>
      </c>
      <c r="D9" s="529">
        <v>14</v>
      </c>
      <c r="E9" s="529">
        <v>1461</v>
      </c>
      <c r="F9" s="529">
        <v>4375</v>
      </c>
      <c r="G9" s="529">
        <v>14727</v>
      </c>
      <c r="H9" s="529">
        <v>22</v>
      </c>
      <c r="I9" s="529">
        <v>40567</v>
      </c>
      <c r="J9" s="529">
        <v>2</v>
      </c>
      <c r="K9" s="529">
        <v>17</v>
      </c>
      <c r="L9" s="529">
        <v>3</v>
      </c>
      <c r="M9" s="529">
        <v>804</v>
      </c>
      <c r="N9" s="529">
        <v>150</v>
      </c>
      <c r="O9" s="529">
        <v>19857</v>
      </c>
      <c r="P9" s="526" t="s">
        <v>1206</v>
      </c>
    </row>
    <row r="10" spans="1:16" s="525" customFormat="1" ht="12.75" customHeight="1">
      <c r="A10" s="428" t="s">
        <v>1676</v>
      </c>
      <c r="B10" s="529">
        <v>28</v>
      </c>
      <c r="C10" s="529">
        <v>657</v>
      </c>
      <c r="D10" s="529">
        <v>21</v>
      </c>
      <c r="E10" s="529">
        <v>2538</v>
      </c>
      <c r="F10" s="529">
        <v>7986</v>
      </c>
      <c r="G10" s="529">
        <v>22751</v>
      </c>
      <c r="H10" s="529">
        <v>19</v>
      </c>
      <c r="I10" s="529">
        <v>38676</v>
      </c>
      <c r="J10" s="529">
        <v>2</v>
      </c>
      <c r="K10" s="529">
        <v>14</v>
      </c>
      <c r="L10" s="529">
        <v>4</v>
      </c>
      <c r="M10" s="529">
        <v>606</v>
      </c>
      <c r="N10" s="529">
        <v>159</v>
      </c>
      <c r="O10" s="529">
        <v>22149</v>
      </c>
      <c r="P10" s="526" t="s">
        <v>1676</v>
      </c>
    </row>
    <row r="11" spans="1:16" s="525" customFormat="1" ht="12.75" customHeight="1">
      <c r="A11" s="39" t="s">
        <v>1016</v>
      </c>
      <c r="B11" s="1133">
        <f>SUM(B12:B37)</f>
        <v>26</v>
      </c>
      <c r="C11" s="1133">
        <f aca="true" t="shared" si="0" ref="C11:L11">SUM(C12:C37)</f>
        <v>610</v>
      </c>
      <c r="D11" s="1133">
        <f t="shared" si="0"/>
        <v>17</v>
      </c>
      <c r="E11" s="1133">
        <f t="shared" si="0"/>
        <v>1930</v>
      </c>
      <c r="F11" s="1133">
        <f t="shared" si="0"/>
        <v>5276</v>
      </c>
      <c r="G11" s="1133">
        <f t="shared" si="0"/>
        <v>22922</v>
      </c>
      <c r="H11" s="1133">
        <f t="shared" si="0"/>
        <v>23</v>
      </c>
      <c r="I11" s="1133">
        <f t="shared" si="0"/>
        <v>49996</v>
      </c>
      <c r="J11" s="1133">
        <f t="shared" si="0"/>
        <v>1</v>
      </c>
      <c r="K11" s="1133">
        <f t="shared" si="0"/>
        <v>12</v>
      </c>
      <c r="L11" s="1133">
        <f t="shared" si="0"/>
        <v>5</v>
      </c>
      <c r="M11" s="1133">
        <f>SUM(M12:M37)</f>
        <v>187</v>
      </c>
      <c r="N11" s="1133">
        <f>SUM(N12:N37)</f>
        <v>153</v>
      </c>
      <c r="O11" s="1133">
        <f>SUM(O12:O37)</f>
        <v>21212</v>
      </c>
      <c r="P11" s="82" t="s">
        <v>1016</v>
      </c>
    </row>
    <row r="12" spans="1:16" s="525" customFormat="1" ht="12.75" customHeight="1">
      <c r="A12" s="39" t="s">
        <v>1017</v>
      </c>
      <c r="B12" s="1133">
        <v>2</v>
      </c>
      <c r="C12" s="1133">
        <v>23</v>
      </c>
      <c r="D12" s="1133">
        <v>0</v>
      </c>
      <c r="E12" s="1133">
        <v>0</v>
      </c>
      <c r="F12" s="1133">
        <v>478</v>
      </c>
      <c r="G12" s="1133">
        <v>2153</v>
      </c>
      <c r="H12" s="1133">
        <v>1</v>
      </c>
      <c r="I12" s="1133">
        <v>6400</v>
      </c>
      <c r="J12" s="1133">
        <v>0</v>
      </c>
      <c r="K12" s="1133">
        <v>0</v>
      </c>
      <c r="L12" s="1133">
        <v>0</v>
      </c>
      <c r="M12" s="1133">
        <v>0</v>
      </c>
      <c r="N12" s="1133">
        <v>8</v>
      </c>
      <c r="O12" s="1133">
        <v>1035</v>
      </c>
      <c r="P12" s="82" t="s">
        <v>1069</v>
      </c>
    </row>
    <row r="13" spans="1:16" s="525" customFormat="1" ht="12.75" customHeight="1">
      <c r="A13" s="39" t="s">
        <v>1019</v>
      </c>
      <c r="B13" s="1133">
        <v>1</v>
      </c>
      <c r="C13" s="1133">
        <v>20</v>
      </c>
      <c r="D13" s="1133">
        <v>2</v>
      </c>
      <c r="E13" s="1133">
        <v>900</v>
      </c>
      <c r="F13" s="1133">
        <v>489</v>
      </c>
      <c r="G13" s="1133">
        <v>3378</v>
      </c>
      <c r="H13" s="1133">
        <v>1</v>
      </c>
      <c r="I13" s="1133">
        <v>1000</v>
      </c>
      <c r="J13" s="1133">
        <v>0</v>
      </c>
      <c r="K13" s="1133">
        <v>0</v>
      </c>
      <c r="L13" s="1133">
        <v>0</v>
      </c>
      <c r="M13" s="1133">
        <v>0</v>
      </c>
      <c r="N13" s="1133">
        <v>12</v>
      </c>
      <c r="O13" s="1133">
        <v>1890</v>
      </c>
      <c r="P13" s="82" t="s">
        <v>1070</v>
      </c>
    </row>
    <row r="14" spans="1:16" s="525" customFormat="1" ht="12.75" customHeight="1">
      <c r="A14" s="39" t="s">
        <v>1021</v>
      </c>
      <c r="B14" s="1133">
        <v>0</v>
      </c>
      <c r="C14" s="1133">
        <v>0</v>
      </c>
      <c r="D14" s="1133">
        <v>4</v>
      </c>
      <c r="E14" s="1133">
        <v>309</v>
      </c>
      <c r="F14" s="1133">
        <v>24</v>
      </c>
      <c r="G14" s="1133">
        <v>5093</v>
      </c>
      <c r="H14" s="1133">
        <v>2</v>
      </c>
      <c r="I14" s="1133">
        <v>20050</v>
      </c>
      <c r="J14" s="1133">
        <v>0</v>
      </c>
      <c r="K14" s="1133">
        <v>0</v>
      </c>
      <c r="L14" s="1133">
        <v>2</v>
      </c>
      <c r="M14" s="1133">
        <v>170</v>
      </c>
      <c r="N14" s="1133">
        <v>7</v>
      </c>
      <c r="O14" s="1133">
        <v>928</v>
      </c>
      <c r="P14" s="82" t="s">
        <v>1071</v>
      </c>
    </row>
    <row r="15" spans="1:16" s="525" customFormat="1" ht="12.75" customHeight="1">
      <c r="A15" s="39" t="s">
        <v>1023</v>
      </c>
      <c r="B15" s="1133">
        <v>8</v>
      </c>
      <c r="C15" s="1133">
        <v>141</v>
      </c>
      <c r="D15" s="1133">
        <v>2</v>
      </c>
      <c r="E15" s="1133">
        <v>600</v>
      </c>
      <c r="F15" s="1133">
        <v>543</v>
      </c>
      <c r="G15" s="1133">
        <v>2503</v>
      </c>
      <c r="H15" s="1133">
        <v>2</v>
      </c>
      <c r="I15" s="1133">
        <v>15100</v>
      </c>
      <c r="J15" s="1133">
        <v>0</v>
      </c>
      <c r="K15" s="1133">
        <v>0</v>
      </c>
      <c r="L15" s="1133">
        <v>1</v>
      </c>
      <c r="M15" s="1133">
        <v>10</v>
      </c>
      <c r="N15" s="1133">
        <v>28</v>
      </c>
      <c r="O15" s="1133">
        <v>3071</v>
      </c>
      <c r="P15" s="82" t="s">
        <v>1072</v>
      </c>
    </row>
    <row r="16" spans="1:16" s="525" customFormat="1" ht="12.75" customHeight="1">
      <c r="A16" s="39" t="s">
        <v>1025</v>
      </c>
      <c r="B16" s="1133">
        <v>4</v>
      </c>
      <c r="C16" s="1133">
        <v>80</v>
      </c>
      <c r="D16" s="1134">
        <v>0</v>
      </c>
      <c r="E16" s="1134">
        <v>0</v>
      </c>
      <c r="F16" s="1134">
        <v>11</v>
      </c>
      <c r="G16" s="1134">
        <v>868</v>
      </c>
      <c r="H16" s="1133">
        <v>3</v>
      </c>
      <c r="I16" s="1133">
        <v>1325</v>
      </c>
      <c r="J16" s="1133">
        <v>0</v>
      </c>
      <c r="K16" s="1133">
        <v>0</v>
      </c>
      <c r="L16" s="1133">
        <v>0</v>
      </c>
      <c r="M16" s="1133">
        <v>0</v>
      </c>
      <c r="N16" s="1133">
        <v>12</v>
      </c>
      <c r="O16" s="1133">
        <v>1360</v>
      </c>
      <c r="P16" s="82" t="s">
        <v>1073</v>
      </c>
    </row>
    <row r="17" spans="1:16" s="525" customFormat="1" ht="12.75" customHeight="1">
      <c r="A17" s="39" t="s">
        <v>1027</v>
      </c>
      <c r="B17" s="1133">
        <v>0</v>
      </c>
      <c r="C17" s="1133">
        <v>0</v>
      </c>
      <c r="D17" s="1133">
        <v>0</v>
      </c>
      <c r="E17" s="1133">
        <v>0</v>
      </c>
      <c r="F17" s="1133">
        <v>76</v>
      </c>
      <c r="G17" s="1133">
        <v>147</v>
      </c>
      <c r="H17" s="1133">
        <v>0</v>
      </c>
      <c r="I17" s="1133">
        <v>0</v>
      </c>
      <c r="J17" s="1133">
        <v>0</v>
      </c>
      <c r="K17" s="1133">
        <v>0</v>
      </c>
      <c r="L17" s="1133">
        <v>0</v>
      </c>
      <c r="M17" s="1133">
        <v>0</v>
      </c>
      <c r="N17" s="1133">
        <v>0</v>
      </c>
      <c r="O17" s="1133">
        <v>0</v>
      </c>
      <c r="P17" s="82" t="s">
        <v>1074</v>
      </c>
    </row>
    <row r="18" spans="1:16" s="525" customFormat="1" ht="12.75" customHeight="1">
      <c r="A18" s="39" t="s">
        <v>1029</v>
      </c>
      <c r="B18" s="1133">
        <v>0</v>
      </c>
      <c r="C18" s="1133">
        <v>0</v>
      </c>
      <c r="D18" s="1133">
        <v>0</v>
      </c>
      <c r="E18" s="1133">
        <v>0</v>
      </c>
      <c r="F18" s="1133">
        <v>388</v>
      </c>
      <c r="G18" s="1133">
        <v>415</v>
      </c>
      <c r="H18" s="1133">
        <v>0</v>
      </c>
      <c r="I18" s="1133">
        <v>0</v>
      </c>
      <c r="J18" s="1133">
        <v>0</v>
      </c>
      <c r="K18" s="1133">
        <v>0</v>
      </c>
      <c r="L18" s="1133">
        <v>0</v>
      </c>
      <c r="M18" s="1133">
        <v>0</v>
      </c>
      <c r="N18" s="1133">
        <v>0</v>
      </c>
      <c r="O18" s="1133">
        <v>0</v>
      </c>
      <c r="P18" s="82" t="s">
        <v>1075</v>
      </c>
    </row>
    <row r="19" spans="1:16" s="525" customFormat="1" ht="12.75" customHeight="1">
      <c r="A19" s="39" t="s">
        <v>1060</v>
      </c>
      <c r="B19" s="1133">
        <v>0</v>
      </c>
      <c r="C19" s="1133">
        <v>0</v>
      </c>
      <c r="D19" s="1133">
        <v>0</v>
      </c>
      <c r="E19" s="1133">
        <v>0</v>
      </c>
      <c r="F19" s="1133">
        <v>95</v>
      </c>
      <c r="G19" s="1133">
        <v>126</v>
      </c>
      <c r="H19" s="1133">
        <v>0</v>
      </c>
      <c r="I19" s="1133">
        <v>0</v>
      </c>
      <c r="J19" s="1133">
        <v>0</v>
      </c>
      <c r="K19" s="1133">
        <v>0</v>
      </c>
      <c r="L19" s="1133">
        <v>0</v>
      </c>
      <c r="M19" s="1133">
        <v>0</v>
      </c>
      <c r="N19" s="1133">
        <v>0</v>
      </c>
      <c r="O19" s="1133">
        <v>0</v>
      </c>
      <c r="P19" s="82" t="s">
        <v>1076</v>
      </c>
    </row>
    <row r="20" spans="1:16" s="525" customFormat="1" ht="12.75" customHeight="1">
      <c r="A20" s="39" t="s">
        <v>1061</v>
      </c>
      <c r="B20" s="1133">
        <v>0</v>
      </c>
      <c r="C20" s="1133">
        <v>0</v>
      </c>
      <c r="D20" s="1133">
        <v>0</v>
      </c>
      <c r="E20" s="1133">
        <v>0</v>
      </c>
      <c r="F20" s="1133">
        <v>581</v>
      </c>
      <c r="G20" s="1133">
        <v>714</v>
      </c>
      <c r="H20" s="1133">
        <v>0</v>
      </c>
      <c r="I20" s="1133">
        <v>0</v>
      </c>
      <c r="J20" s="1133">
        <v>0</v>
      </c>
      <c r="K20" s="1133">
        <v>0</v>
      </c>
      <c r="L20" s="1133">
        <v>0</v>
      </c>
      <c r="M20" s="1133">
        <v>0</v>
      </c>
      <c r="N20" s="1133">
        <v>13</v>
      </c>
      <c r="O20" s="1133">
        <v>1651</v>
      </c>
      <c r="P20" s="82" t="s">
        <v>1077</v>
      </c>
    </row>
    <row r="21" spans="1:16" s="525" customFormat="1" ht="12.75" customHeight="1">
      <c r="A21" s="39" t="s">
        <v>1062</v>
      </c>
      <c r="B21" s="1133">
        <v>0</v>
      </c>
      <c r="C21" s="1133">
        <v>0</v>
      </c>
      <c r="D21" s="1133">
        <v>0</v>
      </c>
      <c r="E21" s="1133">
        <v>0</v>
      </c>
      <c r="F21" s="1133">
        <v>119</v>
      </c>
      <c r="G21" s="1133">
        <v>154</v>
      </c>
      <c r="H21" s="1133">
        <v>0</v>
      </c>
      <c r="I21" s="1133">
        <v>0</v>
      </c>
      <c r="J21" s="1133">
        <v>0</v>
      </c>
      <c r="K21" s="1133">
        <v>0</v>
      </c>
      <c r="L21" s="1133">
        <v>0</v>
      </c>
      <c r="M21" s="1133">
        <v>0</v>
      </c>
      <c r="N21" s="1133">
        <v>0</v>
      </c>
      <c r="O21" s="1133">
        <v>0</v>
      </c>
      <c r="P21" s="82" t="s">
        <v>1078</v>
      </c>
    </row>
    <row r="22" spans="1:16" s="525" customFormat="1" ht="12.75" customHeight="1">
      <c r="A22" s="39" t="s">
        <v>1063</v>
      </c>
      <c r="B22" s="1133">
        <v>0</v>
      </c>
      <c r="C22" s="1133">
        <v>0</v>
      </c>
      <c r="D22" s="1133">
        <v>0</v>
      </c>
      <c r="E22" s="1133">
        <v>0</v>
      </c>
      <c r="F22" s="1133">
        <v>216</v>
      </c>
      <c r="G22" s="1133">
        <v>276</v>
      </c>
      <c r="H22" s="1133">
        <v>0</v>
      </c>
      <c r="I22" s="1133">
        <v>0</v>
      </c>
      <c r="J22" s="1133">
        <v>0</v>
      </c>
      <c r="K22" s="1133">
        <v>0</v>
      </c>
      <c r="L22" s="1133">
        <v>0</v>
      </c>
      <c r="M22" s="1133">
        <v>0</v>
      </c>
      <c r="N22" s="1133">
        <v>15</v>
      </c>
      <c r="O22" s="1133">
        <v>2557</v>
      </c>
      <c r="P22" s="82" t="s">
        <v>1079</v>
      </c>
    </row>
    <row r="23" spans="1:16" s="525" customFormat="1" ht="12.75" customHeight="1">
      <c r="A23" s="39" t="s">
        <v>1064</v>
      </c>
      <c r="B23" s="1133">
        <v>0</v>
      </c>
      <c r="C23" s="1133">
        <v>0</v>
      </c>
      <c r="D23" s="1133">
        <v>0</v>
      </c>
      <c r="E23" s="1133">
        <v>0</v>
      </c>
      <c r="F23" s="1133">
        <v>209</v>
      </c>
      <c r="G23" s="1133">
        <v>288</v>
      </c>
      <c r="H23" s="1133">
        <v>0</v>
      </c>
      <c r="I23" s="1133">
        <v>0</v>
      </c>
      <c r="J23" s="1133">
        <v>0</v>
      </c>
      <c r="K23" s="1133">
        <v>0</v>
      </c>
      <c r="L23" s="1133">
        <v>0</v>
      </c>
      <c r="M23" s="1133">
        <v>0</v>
      </c>
      <c r="N23" s="1133">
        <v>3</v>
      </c>
      <c r="O23" s="1133">
        <v>323</v>
      </c>
      <c r="P23" s="82" t="s">
        <v>1080</v>
      </c>
    </row>
    <row r="24" spans="1:16" s="525" customFormat="1" ht="12.75" customHeight="1">
      <c r="A24" s="39" t="s">
        <v>1065</v>
      </c>
      <c r="B24" s="1133">
        <v>0</v>
      </c>
      <c r="C24" s="1133">
        <v>0</v>
      </c>
      <c r="D24" s="1133">
        <v>0</v>
      </c>
      <c r="E24" s="1133">
        <v>0</v>
      </c>
      <c r="F24" s="1133">
        <v>137</v>
      </c>
      <c r="G24" s="1133">
        <v>169</v>
      </c>
      <c r="H24" s="1133">
        <v>0</v>
      </c>
      <c r="I24" s="1133">
        <v>0</v>
      </c>
      <c r="J24" s="1133">
        <v>0</v>
      </c>
      <c r="K24" s="1133">
        <v>0</v>
      </c>
      <c r="L24" s="1133">
        <v>0</v>
      </c>
      <c r="M24" s="1133">
        <v>0</v>
      </c>
      <c r="N24" s="1133">
        <v>3</v>
      </c>
      <c r="O24" s="1133">
        <v>905</v>
      </c>
      <c r="P24" s="82" t="s">
        <v>1081</v>
      </c>
    </row>
    <row r="25" spans="1:16" s="525" customFormat="1" ht="12.75" customHeight="1">
      <c r="A25" s="39" t="s">
        <v>1066</v>
      </c>
      <c r="B25" s="1133">
        <v>0</v>
      </c>
      <c r="C25" s="1133">
        <v>0</v>
      </c>
      <c r="D25" s="1133">
        <v>0</v>
      </c>
      <c r="E25" s="1133">
        <v>0</v>
      </c>
      <c r="F25" s="1133">
        <v>103</v>
      </c>
      <c r="G25" s="1133">
        <v>142</v>
      </c>
      <c r="H25" s="1133">
        <v>0</v>
      </c>
      <c r="I25" s="1133">
        <v>0</v>
      </c>
      <c r="J25" s="1133">
        <v>0</v>
      </c>
      <c r="K25" s="1133">
        <v>0</v>
      </c>
      <c r="L25" s="1133">
        <v>0</v>
      </c>
      <c r="M25" s="1133">
        <v>0</v>
      </c>
      <c r="N25" s="1133">
        <v>0</v>
      </c>
      <c r="O25" s="1133">
        <v>0</v>
      </c>
      <c r="P25" s="82" t="s">
        <v>1082</v>
      </c>
    </row>
    <row r="26" spans="1:16" s="525" customFormat="1" ht="12.75" customHeight="1">
      <c r="A26" s="39" t="s">
        <v>1067</v>
      </c>
      <c r="B26" s="1133">
        <v>0</v>
      </c>
      <c r="C26" s="1133">
        <v>0</v>
      </c>
      <c r="D26" s="1133">
        <v>0</v>
      </c>
      <c r="E26" s="1133">
        <v>0</v>
      </c>
      <c r="F26" s="1133">
        <v>230</v>
      </c>
      <c r="G26" s="1133">
        <v>315</v>
      </c>
      <c r="H26" s="1133">
        <v>0</v>
      </c>
      <c r="I26" s="1133">
        <v>0</v>
      </c>
      <c r="J26" s="1133">
        <v>0</v>
      </c>
      <c r="K26" s="1133">
        <v>0</v>
      </c>
      <c r="L26" s="1133">
        <v>0</v>
      </c>
      <c r="M26" s="1133">
        <v>0</v>
      </c>
      <c r="N26" s="1133">
        <v>7</v>
      </c>
      <c r="O26" s="1133">
        <v>1681</v>
      </c>
      <c r="P26" s="82" t="s">
        <v>1083</v>
      </c>
    </row>
    <row r="27" spans="1:16" s="525" customFormat="1" ht="12.75" customHeight="1">
      <c r="A27" s="39" t="s">
        <v>1039</v>
      </c>
      <c r="B27" s="1133">
        <v>0</v>
      </c>
      <c r="C27" s="1133">
        <v>0</v>
      </c>
      <c r="D27" s="1133">
        <v>1</v>
      </c>
      <c r="E27" s="1133">
        <v>20</v>
      </c>
      <c r="F27" s="1133">
        <v>95</v>
      </c>
      <c r="G27" s="1133">
        <v>301</v>
      </c>
      <c r="H27" s="1133">
        <v>0</v>
      </c>
      <c r="I27" s="1133">
        <v>0</v>
      </c>
      <c r="J27" s="1133">
        <v>0</v>
      </c>
      <c r="K27" s="1133">
        <v>0</v>
      </c>
      <c r="L27" s="1133">
        <v>0</v>
      </c>
      <c r="M27" s="1133">
        <v>0</v>
      </c>
      <c r="N27" s="1133">
        <v>2</v>
      </c>
      <c r="O27" s="1133">
        <v>200</v>
      </c>
      <c r="P27" s="82" t="s">
        <v>1084</v>
      </c>
    </row>
    <row r="28" spans="1:16" s="525" customFormat="1" ht="12.75" customHeight="1">
      <c r="A28" s="39" t="s">
        <v>1041</v>
      </c>
      <c r="B28" s="1133">
        <v>0</v>
      </c>
      <c r="C28" s="1133">
        <v>0</v>
      </c>
      <c r="D28" s="1133">
        <v>0</v>
      </c>
      <c r="E28" s="1133">
        <v>0</v>
      </c>
      <c r="F28" s="1133">
        <v>135</v>
      </c>
      <c r="G28" s="1133">
        <v>251</v>
      </c>
      <c r="H28" s="1133">
        <v>0</v>
      </c>
      <c r="I28" s="1133">
        <v>0</v>
      </c>
      <c r="J28" s="1133">
        <v>0</v>
      </c>
      <c r="K28" s="1133">
        <v>0</v>
      </c>
      <c r="L28" s="1133">
        <v>0</v>
      </c>
      <c r="M28" s="1133">
        <v>0</v>
      </c>
      <c r="N28" s="1133">
        <v>6</v>
      </c>
      <c r="O28" s="1133">
        <v>685</v>
      </c>
      <c r="P28" s="82" t="s">
        <v>1085</v>
      </c>
    </row>
    <row r="29" spans="1:16" s="525" customFormat="1" ht="12.75" customHeight="1">
      <c r="A29" s="39" t="s">
        <v>1043</v>
      </c>
      <c r="B29" s="1133">
        <v>1</v>
      </c>
      <c r="C29" s="1133">
        <v>100</v>
      </c>
      <c r="D29" s="1133">
        <v>2</v>
      </c>
      <c r="E29" s="1133">
        <v>13</v>
      </c>
      <c r="F29" s="1133">
        <v>45</v>
      </c>
      <c r="G29" s="1133">
        <v>120</v>
      </c>
      <c r="H29" s="1133">
        <v>5</v>
      </c>
      <c r="I29" s="1133">
        <v>44</v>
      </c>
      <c r="J29" s="1133">
        <v>0</v>
      </c>
      <c r="K29" s="1133">
        <v>0</v>
      </c>
      <c r="L29" s="1133">
        <v>0</v>
      </c>
      <c r="M29" s="1133">
        <v>0</v>
      </c>
      <c r="N29" s="1133">
        <v>4</v>
      </c>
      <c r="O29" s="1133">
        <v>629</v>
      </c>
      <c r="P29" s="82" t="s">
        <v>1086</v>
      </c>
    </row>
    <row r="30" spans="1:16" s="525" customFormat="1" ht="12.75" customHeight="1">
      <c r="A30" s="39" t="s">
        <v>1045</v>
      </c>
      <c r="B30" s="1133">
        <v>2</v>
      </c>
      <c r="C30" s="1133">
        <v>22</v>
      </c>
      <c r="D30" s="1133">
        <v>0</v>
      </c>
      <c r="E30" s="1133">
        <v>0</v>
      </c>
      <c r="F30" s="1133">
        <v>42</v>
      </c>
      <c r="G30" s="1133">
        <v>1755</v>
      </c>
      <c r="H30" s="1133">
        <v>0</v>
      </c>
      <c r="I30" s="1133">
        <v>0</v>
      </c>
      <c r="J30" s="1133">
        <v>0</v>
      </c>
      <c r="K30" s="1133">
        <v>0</v>
      </c>
      <c r="L30" s="1133">
        <v>0</v>
      </c>
      <c r="M30" s="1133">
        <v>0</v>
      </c>
      <c r="N30" s="1133">
        <v>8</v>
      </c>
      <c r="O30" s="1133">
        <v>1240</v>
      </c>
      <c r="P30" s="82" t="s">
        <v>1087</v>
      </c>
    </row>
    <row r="31" spans="1:16" s="525" customFormat="1" ht="12.75" customHeight="1">
      <c r="A31" s="39" t="s">
        <v>1047</v>
      </c>
      <c r="B31" s="1133">
        <v>1</v>
      </c>
      <c r="C31" s="1133">
        <v>3</v>
      </c>
      <c r="D31" s="1133">
        <v>1</v>
      </c>
      <c r="E31" s="1133">
        <v>3</v>
      </c>
      <c r="F31" s="1133">
        <v>89</v>
      </c>
      <c r="G31" s="1133">
        <v>365</v>
      </c>
      <c r="H31" s="1133">
        <v>3</v>
      </c>
      <c r="I31" s="1133">
        <v>5906</v>
      </c>
      <c r="J31" s="1133">
        <v>0</v>
      </c>
      <c r="K31" s="1133">
        <v>0</v>
      </c>
      <c r="L31" s="1133">
        <v>1</v>
      </c>
      <c r="M31" s="1133">
        <v>2</v>
      </c>
      <c r="N31" s="1133">
        <v>9</v>
      </c>
      <c r="O31" s="1133">
        <v>770</v>
      </c>
      <c r="P31" s="82" t="s">
        <v>1088</v>
      </c>
    </row>
    <row r="32" spans="1:16" s="525" customFormat="1" ht="12.75" customHeight="1">
      <c r="A32" s="39" t="s">
        <v>1049</v>
      </c>
      <c r="B32" s="1133">
        <v>0</v>
      </c>
      <c r="C32" s="1133">
        <v>0</v>
      </c>
      <c r="D32" s="1133">
        <v>1</v>
      </c>
      <c r="E32" s="1133">
        <v>10</v>
      </c>
      <c r="F32" s="1133">
        <v>131</v>
      </c>
      <c r="G32" s="1133">
        <v>639</v>
      </c>
      <c r="H32" s="1133">
        <v>0</v>
      </c>
      <c r="I32" s="1133">
        <v>0</v>
      </c>
      <c r="J32" s="1133">
        <v>0</v>
      </c>
      <c r="K32" s="1133">
        <v>0</v>
      </c>
      <c r="L32" s="1133">
        <v>0</v>
      </c>
      <c r="M32" s="1133">
        <v>0</v>
      </c>
      <c r="N32" s="1133">
        <v>1</v>
      </c>
      <c r="O32" s="1133">
        <v>350</v>
      </c>
      <c r="P32" s="82" t="s">
        <v>1089</v>
      </c>
    </row>
    <row r="33" spans="1:16" s="525" customFormat="1" ht="12.75" customHeight="1">
      <c r="A33" s="39" t="s">
        <v>1068</v>
      </c>
      <c r="B33" s="1133">
        <v>0</v>
      </c>
      <c r="C33" s="1133">
        <v>0</v>
      </c>
      <c r="D33" s="1133">
        <v>0</v>
      </c>
      <c r="E33" s="1133">
        <v>0</v>
      </c>
      <c r="F33" s="1133">
        <v>417</v>
      </c>
      <c r="G33" s="1133">
        <v>806</v>
      </c>
      <c r="H33" s="1133">
        <v>0</v>
      </c>
      <c r="I33" s="1133">
        <v>0</v>
      </c>
      <c r="J33" s="1133">
        <v>0</v>
      </c>
      <c r="K33" s="1133">
        <v>0</v>
      </c>
      <c r="L33" s="1133">
        <v>0</v>
      </c>
      <c r="M33" s="1133">
        <v>0</v>
      </c>
      <c r="N33" s="1133">
        <v>6</v>
      </c>
      <c r="O33" s="1133">
        <v>1210</v>
      </c>
      <c r="P33" s="82" t="s">
        <v>1090</v>
      </c>
    </row>
    <row r="34" spans="1:16" s="525" customFormat="1" ht="12.75" customHeight="1">
      <c r="A34" s="39" t="s">
        <v>1052</v>
      </c>
      <c r="B34" s="1133">
        <v>4</v>
      </c>
      <c r="C34" s="1133">
        <v>208</v>
      </c>
      <c r="D34" s="1133">
        <v>1</v>
      </c>
      <c r="E34" s="1133">
        <v>8</v>
      </c>
      <c r="F34" s="1133">
        <v>538</v>
      </c>
      <c r="G34" s="1133">
        <v>1566</v>
      </c>
      <c r="H34" s="1133">
        <v>1</v>
      </c>
      <c r="I34" s="1133">
        <v>5</v>
      </c>
      <c r="J34" s="1133">
        <v>1</v>
      </c>
      <c r="K34" s="1133">
        <v>12</v>
      </c>
      <c r="L34" s="1133">
        <v>1</v>
      </c>
      <c r="M34" s="1133">
        <v>5</v>
      </c>
      <c r="N34" s="1133">
        <v>9</v>
      </c>
      <c r="O34" s="1133">
        <v>727</v>
      </c>
      <c r="P34" s="82" t="s">
        <v>1091</v>
      </c>
    </row>
    <row r="35" spans="1:16" s="525" customFormat="1" ht="12.75" customHeight="1">
      <c r="A35" s="39" t="s">
        <v>1054</v>
      </c>
      <c r="B35" s="1133">
        <v>1</v>
      </c>
      <c r="C35" s="1133">
        <v>6</v>
      </c>
      <c r="D35" s="1133">
        <v>1</v>
      </c>
      <c r="E35" s="1133">
        <v>65</v>
      </c>
      <c r="F35" s="1133">
        <v>20</v>
      </c>
      <c r="G35" s="1133">
        <v>197</v>
      </c>
      <c r="H35" s="1133">
        <v>4</v>
      </c>
      <c r="I35" s="1133">
        <v>162</v>
      </c>
      <c r="J35" s="1133">
        <v>0</v>
      </c>
      <c r="K35" s="1133">
        <v>0</v>
      </c>
      <c r="L35" s="1133">
        <v>0</v>
      </c>
      <c r="M35" s="1133">
        <v>0</v>
      </c>
      <c r="N35" s="1133">
        <v>0</v>
      </c>
      <c r="O35" s="1133">
        <v>0</v>
      </c>
      <c r="P35" s="82" t="s">
        <v>1092</v>
      </c>
    </row>
    <row r="36" spans="1:16" s="525" customFormat="1" ht="12.75" customHeight="1">
      <c r="A36" s="39" t="s">
        <v>1056</v>
      </c>
      <c r="B36" s="1133">
        <v>2</v>
      </c>
      <c r="C36" s="1133">
        <v>7</v>
      </c>
      <c r="D36" s="1133">
        <v>2</v>
      </c>
      <c r="E36" s="1133">
        <v>2</v>
      </c>
      <c r="F36" s="1133">
        <v>38</v>
      </c>
      <c r="G36" s="1133">
        <v>56</v>
      </c>
      <c r="H36" s="1133">
        <v>1</v>
      </c>
      <c r="I36" s="1133">
        <v>4</v>
      </c>
      <c r="J36" s="1133">
        <v>0</v>
      </c>
      <c r="K36" s="1133">
        <v>0</v>
      </c>
      <c r="L36" s="1133">
        <v>0</v>
      </c>
      <c r="M36" s="1133">
        <v>0</v>
      </c>
      <c r="N36" s="1133">
        <v>0</v>
      </c>
      <c r="O36" s="1133">
        <v>0</v>
      </c>
      <c r="P36" s="82" t="s">
        <v>1093</v>
      </c>
    </row>
    <row r="37" spans="1:16" s="525" customFormat="1" ht="12.75" customHeight="1">
      <c r="A37" s="1053" t="s">
        <v>1058</v>
      </c>
      <c r="B37" s="1135">
        <v>0</v>
      </c>
      <c r="C37" s="1135">
        <v>0</v>
      </c>
      <c r="D37" s="1135">
        <v>0</v>
      </c>
      <c r="E37" s="1135">
        <v>0</v>
      </c>
      <c r="F37" s="1135">
        <v>27</v>
      </c>
      <c r="G37" s="1135">
        <v>125</v>
      </c>
      <c r="H37" s="1135">
        <v>0</v>
      </c>
      <c r="I37" s="1135">
        <v>0</v>
      </c>
      <c r="J37" s="1135">
        <v>0</v>
      </c>
      <c r="K37" s="1135">
        <v>0</v>
      </c>
      <c r="L37" s="1135">
        <v>0</v>
      </c>
      <c r="M37" s="1135">
        <v>0</v>
      </c>
      <c r="N37" s="1135">
        <v>0</v>
      </c>
      <c r="O37" s="1135">
        <v>0</v>
      </c>
      <c r="P37" s="1054" t="s">
        <v>1094</v>
      </c>
    </row>
    <row r="38" spans="1:16" ht="15.75" customHeight="1">
      <c r="A38" s="366" t="s">
        <v>742</v>
      </c>
      <c r="P38" s="189" t="s">
        <v>741</v>
      </c>
    </row>
    <row r="39" spans="1:16" s="677" customFormat="1" ht="15.75" customHeight="1">
      <c r="A39" s="965" t="s">
        <v>1276</v>
      </c>
      <c r="B39" s="966"/>
      <c r="C39" s="966"/>
      <c r="D39" s="966"/>
      <c r="E39" s="966"/>
      <c r="F39" s="966"/>
      <c r="G39" s="966"/>
      <c r="H39" s="967"/>
      <c r="I39" s="967"/>
      <c r="J39" s="967"/>
      <c r="K39" s="967"/>
      <c r="L39" s="966"/>
      <c r="M39" s="968"/>
      <c r="N39" s="727"/>
      <c r="O39" s="688"/>
      <c r="P39" s="688"/>
    </row>
    <row r="40" spans="1:16" s="677" customFormat="1" ht="13.5" customHeight="1">
      <c r="A40" s="217" t="s">
        <v>1277</v>
      </c>
      <c r="B40" s="966"/>
      <c r="C40" s="966"/>
      <c r="D40" s="966"/>
      <c r="E40" s="966"/>
      <c r="F40" s="966"/>
      <c r="G40" s="966"/>
      <c r="H40" s="967"/>
      <c r="I40" s="967"/>
      <c r="J40" s="967"/>
      <c r="K40" s="967"/>
      <c r="L40" s="966"/>
      <c r="M40" s="968"/>
      <c r="N40" s="727"/>
      <c r="O40" s="688"/>
      <c r="P40" s="688"/>
    </row>
  </sheetData>
  <mergeCells count="10">
    <mergeCell ref="A1:P1"/>
    <mergeCell ref="A3:A4"/>
    <mergeCell ref="B3:C3"/>
    <mergeCell ref="D3:E3"/>
    <mergeCell ref="F3:G3"/>
    <mergeCell ref="P3:P4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D13" sqref="D13:I13"/>
    </sheetView>
  </sheetViews>
  <sheetFormatPr defaultColWidth="9.140625" defaultRowHeight="12.75"/>
  <cols>
    <col min="1" max="1" width="19.57421875" style="2" customWidth="1"/>
    <col min="2" max="2" width="13.7109375" style="2" customWidth="1"/>
    <col min="3" max="5" width="13.28125" style="2" customWidth="1"/>
    <col min="6" max="8" width="12.7109375" style="2" customWidth="1"/>
    <col min="9" max="9" width="21.28125" style="2" customWidth="1"/>
    <col min="10" max="10" width="17.7109375" style="2" hidden="1" customWidth="1"/>
    <col min="11" max="199" width="0" style="2" hidden="1" customWidth="1"/>
    <col min="200" max="16384" width="9.140625" style="2" customWidth="1"/>
  </cols>
  <sheetData>
    <row r="1" spans="1:9" ht="32.25" customHeight="1">
      <c r="A1" s="1512" t="s">
        <v>852</v>
      </c>
      <c r="B1" s="1512"/>
      <c r="C1" s="1512"/>
      <c r="D1" s="1512"/>
      <c r="E1" s="1512"/>
      <c r="F1" s="1512"/>
      <c r="G1" s="1512"/>
      <c r="H1" s="1512"/>
      <c r="I1" s="1512"/>
    </row>
    <row r="2" spans="1:9" s="6" customFormat="1" ht="18" customHeight="1">
      <c r="A2" s="263" t="s">
        <v>407</v>
      </c>
      <c r="B2" s="263"/>
      <c r="C2" s="263"/>
      <c r="D2" s="263"/>
      <c r="E2" s="263"/>
      <c r="F2" s="263"/>
      <c r="G2" s="263"/>
      <c r="I2" s="5" t="s">
        <v>408</v>
      </c>
    </row>
    <row r="3" spans="1:9" s="6" customFormat="1" ht="27.75" customHeight="1">
      <c r="A3" s="101"/>
      <c r="B3" s="102" t="s">
        <v>409</v>
      </c>
      <c r="C3" s="58" t="s">
        <v>410</v>
      </c>
      <c r="D3" s="58" t="s">
        <v>411</v>
      </c>
      <c r="E3" s="102" t="s">
        <v>412</v>
      </c>
      <c r="F3" s="102" t="s">
        <v>413</v>
      </c>
      <c r="G3" s="58" t="s">
        <v>414</v>
      </c>
      <c r="H3" s="102" t="s">
        <v>415</v>
      </c>
      <c r="I3" s="64"/>
    </row>
    <row r="4" spans="1:9" s="6" customFormat="1" ht="27.75" customHeight="1">
      <c r="A4" s="242" t="s">
        <v>174</v>
      </c>
      <c r="C4" s="67" t="s">
        <v>416</v>
      </c>
      <c r="D4" s="264" t="s">
        <v>417</v>
      </c>
      <c r="E4" s="67" t="s">
        <v>418</v>
      </c>
      <c r="G4" s="258" t="s">
        <v>419</v>
      </c>
      <c r="H4" s="67" t="s">
        <v>420</v>
      </c>
      <c r="I4" s="186" t="s">
        <v>1243</v>
      </c>
    </row>
    <row r="5" spans="1:9" s="6" customFormat="1" ht="27.75" customHeight="1">
      <c r="A5" s="103"/>
      <c r="B5" s="216" t="s">
        <v>421</v>
      </c>
      <c r="C5" s="70" t="s">
        <v>422</v>
      </c>
      <c r="D5" s="70" t="s">
        <v>423</v>
      </c>
      <c r="E5" s="216" t="s">
        <v>424</v>
      </c>
      <c r="F5" s="70" t="s">
        <v>425</v>
      </c>
      <c r="G5" s="216" t="s">
        <v>504</v>
      </c>
      <c r="H5" s="216" t="s">
        <v>504</v>
      </c>
      <c r="I5" s="71"/>
    </row>
    <row r="6" spans="1:9" s="436" customFormat="1" ht="29.25" customHeight="1">
      <c r="A6" s="540" t="s">
        <v>1616</v>
      </c>
      <c r="B6" s="530" t="s">
        <v>1447</v>
      </c>
      <c r="C6" s="530" t="s">
        <v>1447</v>
      </c>
      <c r="D6" s="478" t="s">
        <v>1447</v>
      </c>
      <c r="E6" s="530" t="s">
        <v>1447</v>
      </c>
      <c r="F6" s="530" t="s">
        <v>1447</v>
      </c>
      <c r="G6" s="478" t="s">
        <v>385</v>
      </c>
      <c r="H6" s="531" t="s">
        <v>1447</v>
      </c>
      <c r="I6" s="627" t="s">
        <v>1002</v>
      </c>
    </row>
    <row r="7" spans="1:9" s="436" customFormat="1" ht="29.25" customHeight="1">
      <c r="A7" s="541" t="s">
        <v>386</v>
      </c>
      <c r="B7" s="530" t="s">
        <v>1447</v>
      </c>
      <c r="C7" s="530" t="s">
        <v>1447</v>
      </c>
      <c r="D7" s="478" t="s">
        <v>1447</v>
      </c>
      <c r="E7" s="530" t="s">
        <v>1447</v>
      </c>
      <c r="F7" s="530" t="s">
        <v>1447</v>
      </c>
      <c r="G7" s="478">
        <v>7000</v>
      </c>
      <c r="H7" s="531" t="s">
        <v>1447</v>
      </c>
      <c r="I7" s="627" t="s">
        <v>1003</v>
      </c>
    </row>
    <row r="8" spans="1:9" s="436" customFormat="1" ht="29.25" customHeight="1">
      <c r="A8" s="532" t="s">
        <v>1441</v>
      </c>
      <c r="B8" s="530">
        <v>0</v>
      </c>
      <c r="C8" s="530">
        <v>0</v>
      </c>
      <c r="D8" s="478" t="s">
        <v>143</v>
      </c>
      <c r="E8" s="530">
        <v>0</v>
      </c>
      <c r="F8" s="530">
        <v>0</v>
      </c>
      <c r="G8" s="478">
        <v>1170</v>
      </c>
      <c r="H8" s="531">
        <v>0</v>
      </c>
      <c r="I8" s="533" t="s">
        <v>1441</v>
      </c>
    </row>
    <row r="9" spans="1:9" s="427" customFormat="1" ht="29.25" customHeight="1">
      <c r="A9" s="654" t="s">
        <v>1443</v>
      </c>
      <c r="B9" s="655">
        <v>0</v>
      </c>
      <c r="C9" s="656">
        <v>0</v>
      </c>
      <c r="D9" s="656">
        <v>0</v>
      </c>
      <c r="E9" s="656">
        <v>0</v>
      </c>
      <c r="F9" s="656">
        <v>0</v>
      </c>
      <c r="G9" s="657" t="s">
        <v>1580</v>
      </c>
      <c r="H9" s="658">
        <v>0</v>
      </c>
      <c r="I9" s="659" t="s">
        <v>1443</v>
      </c>
    </row>
    <row r="10" spans="1:9" s="427" customFormat="1" ht="29.25" customHeight="1">
      <c r="A10" s="654" t="s">
        <v>1206</v>
      </c>
      <c r="B10" s="655">
        <v>0</v>
      </c>
      <c r="C10" s="656">
        <v>0</v>
      </c>
      <c r="D10" s="656">
        <v>0</v>
      </c>
      <c r="E10" s="656">
        <v>0</v>
      </c>
      <c r="F10" s="656">
        <v>0</v>
      </c>
      <c r="G10" s="657" t="s">
        <v>1447</v>
      </c>
      <c r="H10" s="658">
        <v>0</v>
      </c>
      <c r="I10" s="659" t="s">
        <v>1206</v>
      </c>
    </row>
    <row r="11" spans="1:9" s="427" customFormat="1" ht="29.25" customHeight="1">
      <c r="A11" s="654" t="s">
        <v>1676</v>
      </c>
      <c r="B11" s="655">
        <v>0</v>
      </c>
      <c r="C11" s="656">
        <v>0</v>
      </c>
      <c r="D11" s="656">
        <v>0</v>
      </c>
      <c r="E11" s="656">
        <v>0</v>
      </c>
      <c r="F11" s="656">
        <v>0</v>
      </c>
      <c r="G11" s="657" t="s">
        <v>1447</v>
      </c>
      <c r="H11" s="658">
        <v>0</v>
      </c>
      <c r="I11" s="659" t="s">
        <v>1676</v>
      </c>
    </row>
    <row r="12" spans="1:9" s="434" customFormat="1" ht="29.25" customHeight="1">
      <c r="A12" s="534" t="s">
        <v>1679</v>
      </c>
      <c r="B12" s="535">
        <v>0</v>
      </c>
      <c r="C12" s="536">
        <v>0</v>
      </c>
      <c r="D12" s="536">
        <v>0</v>
      </c>
      <c r="E12" s="536">
        <v>0</v>
      </c>
      <c r="F12" s="536">
        <v>0</v>
      </c>
      <c r="G12" s="537" t="s">
        <v>385</v>
      </c>
      <c r="H12" s="538">
        <v>0</v>
      </c>
      <c r="I12" s="539" t="s">
        <v>1681</v>
      </c>
    </row>
    <row r="13" spans="1:9" s="6" customFormat="1" ht="18" customHeight="1">
      <c r="A13" s="1601" t="s">
        <v>777</v>
      </c>
      <c r="B13" s="1601"/>
      <c r="C13" s="182"/>
      <c r="D13" s="1602" t="s">
        <v>161</v>
      </c>
      <c r="E13" s="1602"/>
      <c r="F13" s="1602"/>
      <c r="G13" s="1602"/>
      <c r="H13" s="1602"/>
      <c r="I13" s="1602"/>
    </row>
    <row r="21" spans="4:5" ht="14.25" hidden="1">
      <c r="D21" s="266"/>
      <c r="E21" s="266"/>
    </row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</sheetData>
  <mergeCells count="3">
    <mergeCell ref="A1:I1"/>
    <mergeCell ref="A13:B13"/>
    <mergeCell ref="D13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3" sqref="A13:C13"/>
    </sheetView>
  </sheetViews>
  <sheetFormatPr defaultColWidth="9.140625" defaultRowHeight="12.75"/>
  <cols>
    <col min="1" max="1" width="17.57421875" style="26" customWidth="1"/>
    <col min="2" max="2" width="16.7109375" style="26" customWidth="1"/>
    <col min="3" max="7" width="16.28125" style="26" customWidth="1"/>
    <col min="8" max="8" width="16.8515625" style="26" customWidth="1"/>
    <col min="9" max="16384" width="16.421875" style="26" customWidth="1"/>
  </cols>
  <sheetData>
    <row r="1" spans="1:8" s="19" customFormat="1" ht="32.25" customHeight="1">
      <c r="A1" s="1491" t="s">
        <v>352</v>
      </c>
      <c r="B1" s="1491"/>
      <c r="C1" s="1491"/>
      <c r="D1" s="1491"/>
      <c r="E1" s="1491"/>
      <c r="F1" s="1491"/>
      <c r="G1" s="1491"/>
      <c r="H1" s="1491"/>
    </row>
    <row r="2" spans="1:8" s="53" customFormat="1" ht="18" customHeight="1">
      <c r="A2" s="3" t="s">
        <v>1465</v>
      </c>
      <c r="B2" s="9"/>
      <c r="C2" s="9"/>
      <c r="D2" s="9"/>
      <c r="E2" s="9"/>
      <c r="F2" s="9"/>
      <c r="G2" s="9"/>
      <c r="H2" s="52" t="s">
        <v>1466</v>
      </c>
    </row>
    <row r="3" spans="1:8" s="6" customFormat="1" ht="29.25" customHeight="1">
      <c r="A3" s="8"/>
      <c r="B3" s="11" t="s">
        <v>1467</v>
      </c>
      <c r="C3" s="11" t="s">
        <v>1468</v>
      </c>
      <c r="D3" s="17" t="s">
        <v>1469</v>
      </c>
      <c r="E3" s="1492" t="s">
        <v>1470</v>
      </c>
      <c r="F3" s="1493"/>
      <c r="G3" s="1494"/>
      <c r="H3" s="8"/>
    </row>
    <row r="4" spans="1:8" s="6" customFormat="1" ht="19.5" customHeight="1">
      <c r="A4" s="383" t="s">
        <v>1242</v>
      </c>
      <c r="B4" s="54"/>
      <c r="C4" s="55"/>
      <c r="E4" s="11" t="s">
        <v>1471</v>
      </c>
      <c r="F4" s="11" t="s">
        <v>1468</v>
      </c>
      <c r="G4" s="14" t="s">
        <v>1469</v>
      </c>
      <c r="H4" s="384" t="s">
        <v>1449</v>
      </c>
    </row>
    <row r="5" spans="1:8" s="6" customFormat="1" ht="19.5" customHeight="1">
      <c r="A5" s="9"/>
      <c r="B5" s="13" t="s">
        <v>1472</v>
      </c>
      <c r="C5" s="56" t="s">
        <v>1473</v>
      </c>
      <c r="D5" s="57" t="s">
        <v>1474</v>
      </c>
      <c r="E5" s="13" t="s">
        <v>1472</v>
      </c>
      <c r="F5" s="13" t="s">
        <v>1473</v>
      </c>
      <c r="G5" s="57" t="s">
        <v>1474</v>
      </c>
      <c r="H5" s="9"/>
    </row>
    <row r="6" spans="1:8" s="42" customFormat="1" ht="30" customHeight="1">
      <c r="A6" s="428" t="s">
        <v>581</v>
      </c>
      <c r="B6" s="123">
        <f>SUM(C6:D6)</f>
        <v>5477</v>
      </c>
      <c r="C6" s="124" t="s">
        <v>1580</v>
      </c>
      <c r="D6" s="124">
        <v>5477</v>
      </c>
      <c r="E6" s="1277">
        <v>79.1</v>
      </c>
      <c r="F6" s="582" t="s">
        <v>1580</v>
      </c>
      <c r="G6" s="1279">
        <v>79.1</v>
      </c>
      <c r="H6" s="435" t="s">
        <v>1241</v>
      </c>
    </row>
    <row r="7" spans="1:8" s="44" customFormat="1" ht="30" customHeight="1">
      <c r="A7" s="424" t="s">
        <v>582</v>
      </c>
      <c r="B7" s="767">
        <f>SUM(C7,D7)</f>
        <v>24764</v>
      </c>
      <c r="C7" s="583">
        <v>97</v>
      </c>
      <c r="D7" s="583">
        <v>24667</v>
      </c>
      <c r="E7" s="1278">
        <v>222</v>
      </c>
      <c r="F7" s="583">
        <v>0.9</v>
      </c>
      <c r="G7" s="1280">
        <v>221.1</v>
      </c>
      <c r="H7" s="435" t="s">
        <v>1250</v>
      </c>
    </row>
    <row r="8" spans="1:8" s="444" customFormat="1" ht="30" customHeight="1">
      <c r="A8" s="311" t="s">
        <v>1457</v>
      </c>
      <c r="B8" s="768">
        <v>29929</v>
      </c>
      <c r="C8" s="769">
        <v>97</v>
      </c>
      <c r="D8" s="769">
        <v>29832</v>
      </c>
      <c r="E8" s="1273">
        <v>154.6</v>
      </c>
      <c r="F8" s="314">
        <v>0.5</v>
      </c>
      <c r="G8" s="1276">
        <v>154.1</v>
      </c>
      <c r="H8" s="315" t="s">
        <v>1457</v>
      </c>
    </row>
    <row r="9" spans="1:8" s="444" customFormat="1" ht="30" customHeight="1">
      <c r="A9" s="311" t="s">
        <v>1443</v>
      </c>
      <c r="B9" s="314">
        <v>29524</v>
      </c>
      <c r="C9" s="314">
        <v>33</v>
      </c>
      <c r="D9" s="314">
        <v>29491</v>
      </c>
      <c r="E9" s="1273">
        <v>149.9</v>
      </c>
      <c r="F9" s="1273">
        <v>0.2</v>
      </c>
      <c r="G9" s="1276">
        <v>149.8</v>
      </c>
      <c r="H9" s="443" t="s">
        <v>1443</v>
      </c>
    </row>
    <row r="10" spans="1:8" s="444" customFormat="1" ht="30" customHeight="1">
      <c r="A10" s="311" t="s">
        <v>1206</v>
      </c>
      <c r="B10" s="314">
        <v>29079</v>
      </c>
      <c r="C10" s="314">
        <v>33</v>
      </c>
      <c r="D10" s="314">
        <v>29046</v>
      </c>
      <c r="E10" s="1273">
        <v>151.7</v>
      </c>
      <c r="F10" s="1273">
        <v>0.2</v>
      </c>
      <c r="G10" s="1276">
        <v>151.5</v>
      </c>
      <c r="H10" s="443" t="s">
        <v>1207</v>
      </c>
    </row>
    <row r="11" spans="1:8" s="444" customFormat="1" ht="30" customHeight="1">
      <c r="A11" s="311" t="s">
        <v>1676</v>
      </c>
      <c r="B11" s="314">
        <v>28954</v>
      </c>
      <c r="C11" s="314">
        <v>33</v>
      </c>
      <c r="D11" s="314">
        <v>28921</v>
      </c>
      <c r="E11" s="1271">
        <v>154.9</v>
      </c>
      <c r="F11" s="1271">
        <v>0.2</v>
      </c>
      <c r="G11" s="1274">
        <v>159.2</v>
      </c>
      <c r="H11" s="443" t="s">
        <v>1680</v>
      </c>
    </row>
    <row r="12" spans="1:8" s="446" customFormat="1" ht="30" customHeight="1">
      <c r="A12" s="374" t="s">
        <v>1681</v>
      </c>
      <c r="B12" s="853">
        <v>30711</v>
      </c>
      <c r="C12" s="855">
        <v>33</v>
      </c>
      <c r="D12" s="855">
        <v>30678</v>
      </c>
      <c r="E12" s="1272">
        <v>163.9</v>
      </c>
      <c r="F12" s="1272">
        <v>0.2</v>
      </c>
      <c r="G12" s="1275">
        <v>163.8</v>
      </c>
      <c r="H12" s="669" t="s">
        <v>1679</v>
      </c>
    </row>
    <row r="13" spans="1:8" s="856" customFormat="1" ht="15.75" customHeight="1">
      <c r="A13" s="1489" t="s">
        <v>737</v>
      </c>
      <c r="B13" s="1490"/>
      <c r="C13" s="1490"/>
      <c r="E13" s="694" t="s">
        <v>1271</v>
      </c>
      <c r="G13" s="692"/>
      <c r="H13" s="775"/>
    </row>
    <row r="14" spans="1:8" s="856" customFormat="1" ht="15.75" customHeight="1">
      <c r="A14" s="857"/>
      <c r="F14" s="693" t="s">
        <v>1270</v>
      </c>
      <c r="G14" s="693"/>
      <c r="H14" s="858"/>
    </row>
    <row r="15" s="37" customFormat="1" ht="15" customHeight="1">
      <c r="A15" s="37" t="s">
        <v>563</v>
      </c>
    </row>
    <row r="16" s="24" customFormat="1" ht="13.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pans="1:8" s="25" customFormat="1" ht="12.75">
      <c r="A22" s="26"/>
      <c r="B22" s="26"/>
      <c r="C22" s="26"/>
      <c r="D22" s="26"/>
      <c r="E22" s="26"/>
      <c r="F22" s="26"/>
      <c r="G22" s="26"/>
      <c r="H22" s="26"/>
    </row>
    <row r="23" spans="1:8" s="25" customFormat="1" ht="12.75">
      <c r="A23" s="26"/>
      <c r="B23" s="26"/>
      <c r="C23" s="26"/>
      <c r="D23" s="26"/>
      <c r="E23" s="26"/>
      <c r="F23" s="26"/>
      <c r="G23" s="26"/>
      <c r="H23" s="26"/>
    </row>
    <row r="24" spans="1:8" s="25" customFormat="1" ht="12.75">
      <c r="A24" s="26"/>
      <c r="B24" s="26"/>
      <c r="C24" s="26"/>
      <c r="D24" s="26"/>
      <c r="E24" s="26"/>
      <c r="F24" s="26"/>
      <c r="G24" s="26"/>
      <c r="H24" s="26"/>
    </row>
    <row r="25" spans="1:8" s="25" customFormat="1" ht="12.75">
      <c r="A25" s="26"/>
      <c r="B25" s="26"/>
      <c r="C25" s="26"/>
      <c r="D25" s="26"/>
      <c r="E25" s="26"/>
      <c r="F25" s="26"/>
      <c r="G25" s="26"/>
      <c r="H25" s="26"/>
    </row>
    <row r="26" spans="1:8" s="25" customFormat="1" ht="12.75">
      <c r="A26" s="26"/>
      <c r="B26" s="26"/>
      <c r="C26" s="26"/>
      <c r="D26" s="26"/>
      <c r="E26" s="26"/>
      <c r="F26" s="26"/>
      <c r="G26" s="26"/>
      <c r="H26" s="26"/>
    </row>
    <row r="27" spans="1:8" s="25" customFormat="1" ht="12.75">
      <c r="A27" s="26"/>
      <c r="B27" s="26"/>
      <c r="C27" s="26"/>
      <c r="D27" s="26"/>
      <c r="E27" s="26"/>
      <c r="F27" s="26"/>
      <c r="G27" s="26"/>
      <c r="H27" s="26"/>
    </row>
    <row r="28" spans="1:8" s="25" customFormat="1" ht="12.75">
      <c r="A28" s="26"/>
      <c r="B28" s="26"/>
      <c r="C28" s="26"/>
      <c r="D28" s="26"/>
      <c r="E28" s="26"/>
      <c r="F28" s="26"/>
      <c r="G28" s="26"/>
      <c r="H28" s="26"/>
    </row>
    <row r="29" spans="1:8" s="25" customFormat="1" ht="12.75">
      <c r="A29" s="26"/>
      <c r="B29" s="26"/>
      <c r="C29" s="26"/>
      <c r="D29" s="26"/>
      <c r="E29" s="26"/>
      <c r="F29" s="26"/>
      <c r="G29" s="26"/>
      <c r="H29" s="26"/>
    </row>
    <row r="30" spans="1:8" s="25" customFormat="1" ht="12.75">
      <c r="A30" s="26"/>
      <c r="B30" s="26"/>
      <c r="C30" s="26"/>
      <c r="D30" s="26"/>
      <c r="E30" s="26"/>
      <c r="F30" s="26"/>
      <c r="G30" s="26"/>
      <c r="H30" s="26"/>
    </row>
  </sheetData>
  <mergeCells count="3">
    <mergeCell ref="A13:C13"/>
    <mergeCell ref="A1:H1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D4" sqref="D4"/>
    </sheetView>
  </sheetViews>
  <sheetFormatPr defaultColWidth="9.140625" defaultRowHeight="12.75"/>
  <cols>
    <col min="1" max="1" width="14.00390625" style="26" customWidth="1"/>
    <col min="2" max="2" width="9.8515625" style="26" customWidth="1"/>
    <col min="3" max="3" width="14.421875" style="26" customWidth="1"/>
    <col min="4" max="4" width="12.421875" style="26" customWidth="1"/>
    <col min="5" max="5" width="13.140625" style="26" customWidth="1"/>
    <col min="6" max="7" width="10.57421875" style="26" customWidth="1"/>
    <col min="8" max="8" width="9.28125" style="26" customWidth="1"/>
    <col min="9" max="9" width="12.8515625" style="26" customWidth="1"/>
    <col min="10" max="10" width="12.140625" style="26" customWidth="1"/>
    <col min="11" max="11" width="10.421875" style="26" customWidth="1"/>
    <col min="12" max="12" width="11.421875" style="26" customWidth="1"/>
    <col min="13" max="13" width="15.00390625" style="26" customWidth="1"/>
    <col min="14" max="16384" width="13.8515625" style="26" customWidth="1"/>
  </cols>
  <sheetData>
    <row r="1" spans="1:13" s="270" customFormat="1" ht="32.25" customHeight="1">
      <c r="A1" s="1407" t="s">
        <v>1274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</row>
    <row r="2" spans="1:13" s="32" customFormat="1" ht="22.5" customHeight="1">
      <c r="A2" s="32" t="s">
        <v>523</v>
      </c>
      <c r="B2" s="146"/>
      <c r="C2" s="146"/>
      <c r="D2" s="146"/>
      <c r="E2" s="146"/>
      <c r="F2" s="146"/>
      <c r="G2" s="146"/>
      <c r="H2" s="146"/>
      <c r="I2" s="146"/>
      <c r="J2" s="155"/>
      <c r="K2" s="155"/>
      <c r="L2" s="146"/>
      <c r="M2" s="90" t="s">
        <v>408</v>
      </c>
    </row>
    <row r="3" spans="1:13" s="178" customFormat="1" ht="34.5" customHeight="1">
      <c r="A3" s="1423" t="s">
        <v>1464</v>
      </c>
      <c r="B3" s="116" t="s">
        <v>524</v>
      </c>
      <c r="C3" s="116" t="s">
        <v>505</v>
      </c>
      <c r="D3" s="116" t="s">
        <v>525</v>
      </c>
      <c r="E3" s="116" t="s">
        <v>506</v>
      </c>
      <c r="F3" s="253" t="s">
        <v>526</v>
      </c>
      <c r="G3" s="116" t="s">
        <v>414</v>
      </c>
      <c r="H3" s="367" t="s">
        <v>527</v>
      </c>
      <c r="I3" s="116" t="s">
        <v>507</v>
      </c>
      <c r="J3" s="368" t="s">
        <v>508</v>
      </c>
      <c r="K3" s="368" t="s">
        <v>1211</v>
      </c>
      <c r="L3" s="116" t="s">
        <v>528</v>
      </c>
      <c r="M3" s="1410" t="s">
        <v>1449</v>
      </c>
    </row>
    <row r="4" spans="1:13" s="178" customFormat="1" ht="34.5" customHeight="1">
      <c r="A4" s="1424"/>
      <c r="B4" s="250"/>
      <c r="C4" s="247" t="s">
        <v>509</v>
      </c>
      <c r="D4" s="247" t="s">
        <v>510</v>
      </c>
      <c r="E4" s="248" t="s">
        <v>529</v>
      </c>
      <c r="F4" s="247" t="s">
        <v>511</v>
      </c>
      <c r="G4" s="250"/>
      <c r="H4" s="249"/>
      <c r="I4" s="250"/>
      <c r="J4" s="269" t="s">
        <v>512</v>
      </c>
      <c r="K4" s="269" t="s">
        <v>1210</v>
      </c>
      <c r="L4" s="250"/>
      <c r="M4" s="1411"/>
    </row>
    <row r="5" spans="1:13" s="178" customFormat="1" ht="34.5" customHeight="1">
      <c r="A5" s="1424"/>
      <c r="B5" s="250" t="s">
        <v>513</v>
      </c>
      <c r="C5" s="250" t="s">
        <v>514</v>
      </c>
      <c r="D5" s="250" t="s">
        <v>515</v>
      </c>
      <c r="E5" s="250" t="s">
        <v>516</v>
      </c>
      <c r="F5" s="250"/>
      <c r="G5" s="250" t="s">
        <v>419</v>
      </c>
      <c r="H5" s="249"/>
      <c r="I5" s="250" t="s">
        <v>517</v>
      </c>
      <c r="J5" s="271" t="s">
        <v>518</v>
      </c>
      <c r="L5" s="250"/>
      <c r="M5" s="1411"/>
    </row>
    <row r="6" spans="1:13" s="178" customFormat="1" ht="34.5" customHeight="1">
      <c r="A6" s="1425"/>
      <c r="B6" s="141" t="s">
        <v>421</v>
      </c>
      <c r="C6" s="141" t="s">
        <v>519</v>
      </c>
      <c r="D6" s="141" t="s">
        <v>520</v>
      </c>
      <c r="E6" s="141" t="s">
        <v>521</v>
      </c>
      <c r="F6" s="141" t="s">
        <v>423</v>
      </c>
      <c r="G6" s="141" t="s">
        <v>504</v>
      </c>
      <c r="H6" s="18" t="s">
        <v>425</v>
      </c>
      <c r="I6" s="141" t="s">
        <v>522</v>
      </c>
      <c r="J6" s="141" t="s">
        <v>504</v>
      </c>
      <c r="K6" s="838" t="s">
        <v>1212</v>
      </c>
      <c r="L6" s="141" t="s">
        <v>918</v>
      </c>
      <c r="M6" s="1412"/>
    </row>
    <row r="7" spans="1:13" s="256" customFormat="1" ht="15.75" customHeight="1">
      <c r="A7" s="483" t="s">
        <v>1616</v>
      </c>
      <c r="B7" s="273">
        <v>0</v>
      </c>
      <c r="C7" s="715">
        <v>400</v>
      </c>
      <c r="D7" s="715">
        <v>2600</v>
      </c>
      <c r="E7" s="715">
        <v>2600</v>
      </c>
      <c r="F7" s="979">
        <v>0</v>
      </c>
      <c r="G7" s="715">
        <v>1360000</v>
      </c>
      <c r="H7" s="715">
        <v>3500</v>
      </c>
      <c r="I7" s="715">
        <v>800</v>
      </c>
      <c r="J7" s="1068">
        <v>400</v>
      </c>
      <c r="K7" s="979">
        <v>0</v>
      </c>
      <c r="L7" s="717">
        <v>34000</v>
      </c>
      <c r="M7" s="515" t="s">
        <v>1002</v>
      </c>
    </row>
    <row r="8" spans="1:13" s="275" customFormat="1" ht="15.75" customHeight="1">
      <c r="A8" s="484" t="s">
        <v>386</v>
      </c>
      <c r="B8" s="274" t="s">
        <v>1724</v>
      </c>
      <c r="C8" s="718">
        <v>24000</v>
      </c>
      <c r="D8" s="718">
        <v>48510</v>
      </c>
      <c r="E8" s="718">
        <v>48510</v>
      </c>
      <c r="F8" s="274" t="s">
        <v>1724</v>
      </c>
      <c r="G8" s="718">
        <v>4740000</v>
      </c>
      <c r="H8" s="719">
        <v>2800</v>
      </c>
      <c r="I8" s="718">
        <v>4700</v>
      </c>
      <c r="J8" s="718">
        <v>2400</v>
      </c>
      <c r="K8" s="274" t="s">
        <v>1724</v>
      </c>
      <c r="L8" s="720">
        <v>73050</v>
      </c>
      <c r="M8" s="515" t="s">
        <v>1003</v>
      </c>
    </row>
    <row r="9" spans="1:13" s="256" customFormat="1" ht="15.75" customHeight="1">
      <c r="A9" s="39" t="s">
        <v>1450</v>
      </c>
      <c r="B9" s="273">
        <v>0</v>
      </c>
      <c r="C9" s="715">
        <v>2800</v>
      </c>
      <c r="D9" s="715">
        <v>56050</v>
      </c>
      <c r="E9" s="715">
        <v>56050</v>
      </c>
      <c r="F9" s="979">
        <v>0</v>
      </c>
      <c r="G9" s="721">
        <v>5440000</v>
      </c>
      <c r="H9" s="715">
        <v>6300</v>
      </c>
      <c r="I9" s="715">
        <v>5600</v>
      </c>
      <c r="J9" s="715">
        <v>2730</v>
      </c>
      <c r="K9" s="979">
        <v>0</v>
      </c>
      <c r="L9" s="717">
        <v>67990</v>
      </c>
      <c r="M9" s="41" t="s">
        <v>1004</v>
      </c>
    </row>
    <row r="10" spans="1:13" s="42" customFormat="1" ht="15.75" customHeight="1">
      <c r="A10" s="39" t="s">
        <v>1443</v>
      </c>
      <c r="B10" s="273">
        <v>0</v>
      </c>
      <c r="C10" s="715">
        <v>2800</v>
      </c>
      <c r="D10" s="715">
        <v>57100</v>
      </c>
      <c r="E10" s="715">
        <v>43000</v>
      </c>
      <c r="F10" s="979">
        <v>0</v>
      </c>
      <c r="G10" s="721">
        <v>3820000</v>
      </c>
      <c r="H10" s="715">
        <v>6300</v>
      </c>
      <c r="I10" s="715">
        <v>5600</v>
      </c>
      <c r="J10" s="715">
        <v>2370</v>
      </c>
      <c r="K10" s="979">
        <v>0</v>
      </c>
      <c r="L10" s="715">
        <v>32040</v>
      </c>
      <c r="M10" s="82" t="s">
        <v>1443</v>
      </c>
    </row>
    <row r="11" spans="1:13" s="42" customFormat="1" ht="15.75" customHeight="1">
      <c r="A11" s="39" t="s">
        <v>1206</v>
      </c>
      <c r="B11" s="273">
        <v>0</v>
      </c>
      <c r="C11" s="715">
        <v>2800</v>
      </c>
      <c r="D11" s="715">
        <v>59000</v>
      </c>
      <c r="E11" s="715">
        <v>48000</v>
      </c>
      <c r="F11" s="979"/>
      <c r="G11" s="721">
        <v>4675000</v>
      </c>
      <c r="H11" s="715">
        <v>6400</v>
      </c>
      <c r="I11" s="715">
        <v>5000</v>
      </c>
      <c r="J11" s="715">
        <v>1900</v>
      </c>
      <c r="K11" s="979">
        <v>0</v>
      </c>
      <c r="L11" s="715">
        <v>19190</v>
      </c>
      <c r="M11" s="82" t="s">
        <v>1206</v>
      </c>
    </row>
    <row r="12" spans="1:13" s="42" customFormat="1" ht="15.75" customHeight="1">
      <c r="A12" s="39" t="s">
        <v>1676</v>
      </c>
      <c r="B12" s="273">
        <v>0</v>
      </c>
      <c r="C12" s="715">
        <v>2800</v>
      </c>
      <c r="D12" s="715">
        <v>60000</v>
      </c>
      <c r="E12" s="715">
        <v>45000</v>
      </c>
      <c r="F12" s="979">
        <v>0</v>
      </c>
      <c r="G12" s="721">
        <v>7200000</v>
      </c>
      <c r="H12" s="715">
        <v>6400</v>
      </c>
      <c r="I12" s="715">
        <v>5000</v>
      </c>
      <c r="J12" s="715">
        <v>3100</v>
      </c>
      <c r="K12" s="979">
        <v>0</v>
      </c>
      <c r="L12" s="715">
        <v>33165</v>
      </c>
      <c r="M12" s="82" t="s">
        <v>1676</v>
      </c>
    </row>
    <row r="13" spans="1:13" s="42" customFormat="1" ht="15.75" customHeight="1">
      <c r="A13" s="1121" t="s">
        <v>1016</v>
      </c>
      <c r="B13" s="1136">
        <v>0</v>
      </c>
      <c r="C13" s="1137">
        <v>2800</v>
      </c>
      <c r="D13" s="1137">
        <v>61000</v>
      </c>
      <c r="E13" s="1137">
        <v>46000</v>
      </c>
      <c r="F13" s="1138">
        <v>0</v>
      </c>
      <c r="G13" s="1137">
        <v>7500000</v>
      </c>
      <c r="H13" s="1137">
        <v>6400</v>
      </c>
      <c r="I13" s="1137">
        <v>5000</v>
      </c>
      <c r="J13" s="1137">
        <v>3500</v>
      </c>
      <c r="K13" s="1139">
        <v>0</v>
      </c>
      <c r="L13" s="1137">
        <v>25500</v>
      </c>
      <c r="M13" s="1124" t="s">
        <v>1016</v>
      </c>
    </row>
    <row r="14" spans="1:13" s="436" customFormat="1" ht="15.75" customHeight="1">
      <c r="A14" s="200" t="s">
        <v>1279</v>
      </c>
      <c r="B14" s="964"/>
      <c r="C14" s="542"/>
      <c r="D14" s="542"/>
      <c r="E14" s="542"/>
      <c r="F14" s="542"/>
      <c r="H14" s="1603" t="s">
        <v>162</v>
      </c>
      <c r="I14" s="1603"/>
      <c r="J14" s="1603"/>
      <c r="K14" s="1603"/>
      <c r="L14" s="1603"/>
      <c r="M14" s="1603"/>
    </row>
  </sheetData>
  <mergeCells count="4">
    <mergeCell ref="A1:M1"/>
    <mergeCell ref="A3:A6"/>
    <mergeCell ref="M3:M6"/>
    <mergeCell ref="H14:M14"/>
  </mergeCells>
  <printOptions/>
  <pageMargins left="0.38" right="0.35" top="0.984251968503937" bottom="0.98425196850393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16" sqref="I16"/>
    </sheetView>
  </sheetViews>
  <sheetFormatPr defaultColWidth="9.140625" defaultRowHeight="12.75"/>
  <cols>
    <col min="1" max="1" width="14.7109375" style="26" customWidth="1"/>
    <col min="2" max="4" width="8.57421875" style="26" customWidth="1"/>
    <col min="5" max="12" width="10.7109375" style="26" customWidth="1"/>
    <col min="13" max="13" width="17.28125" style="26" customWidth="1"/>
    <col min="14" max="16384" width="13.8515625" style="26" customWidth="1"/>
  </cols>
  <sheetData>
    <row r="1" spans="1:13" s="173" customFormat="1" ht="41.25" customHeight="1">
      <c r="A1" s="1501" t="s">
        <v>1275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</row>
    <row r="2" spans="1:13" s="32" customFormat="1" ht="18" customHeight="1">
      <c r="A2" s="32" t="s">
        <v>539</v>
      </c>
      <c r="E2" s="146"/>
      <c r="F2" s="146"/>
      <c r="G2" s="146"/>
      <c r="H2" s="146"/>
      <c r="I2" s="146"/>
      <c r="J2" s="146"/>
      <c r="K2" s="146"/>
      <c r="L2" s="146"/>
      <c r="M2" s="107" t="s">
        <v>1446</v>
      </c>
    </row>
    <row r="3" spans="1:13" s="37" customFormat="1" ht="32.25" customHeight="1">
      <c r="A3" s="1423" t="s">
        <v>1464</v>
      </c>
      <c r="B3" s="1608" t="s">
        <v>778</v>
      </c>
      <c r="C3" s="1609"/>
      <c r="D3" s="1610"/>
      <c r="E3" s="1419" t="s">
        <v>540</v>
      </c>
      <c r="F3" s="1606"/>
      <c r="G3" s="1606"/>
      <c r="H3" s="1606"/>
      <c r="I3" s="1606"/>
      <c r="J3" s="1606"/>
      <c r="K3" s="1606"/>
      <c r="L3" s="1607"/>
      <c r="M3" s="1410" t="s">
        <v>1449</v>
      </c>
    </row>
    <row r="4" spans="1:13" s="37" customFormat="1" ht="29.25" customHeight="1">
      <c r="A4" s="1424"/>
      <c r="B4" s="242"/>
      <c r="C4" s="239" t="s">
        <v>779</v>
      </c>
      <c r="D4" s="970" t="s">
        <v>780</v>
      </c>
      <c r="E4" s="116" t="s">
        <v>1381</v>
      </c>
      <c r="F4" s="116" t="s">
        <v>541</v>
      </c>
      <c r="G4" s="252" t="s">
        <v>542</v>
      </c>
      <c r="H4" s="116" t="s">
        <v>543</v>
      </c>
      <c r="I4" s="116" t="s">
        <v>531</v>
      </c>
      <c r="J4" s="116" t="s">
        <v>544</v>
      </c>
      <c r="K4" s="117" t="s">
        <v>545</v>
      </c>
      <c r="L4" s="116" t="s">
        <v>528</v>
      </c>
      <c r="M4" s="1411"/>
    </row>
    <row r="5" spans="1:13" s="37" customFormat="1" ht="29.25" customHeight="1">
      <c r="A5" s="1424"/>
      <c r="B5" s="242"/>
      <c r="C5" s="242" t="s">
        <v>192</v>
      </c>
      <c r="D5" s="242" t="s">
        <v>781</v>
      </c>
      <c r="E5" s="249"/>
      <c r="F5" s="250"/>
      <c r="G5" s="250"/>
      <c r="H5" s="250" t="s">
        <v>532</v>
      </c>
      <c r="I5" s="250"/>
      <c r="J5" s="250"/>
      <c r="K5" s="63"/>
      <c r="L5" s="250"/>
      <c r="M5" s="1411"/>
    </row>
    <row r="6" spans="1:13" s="37" customFormat="1" ht="29.25" customHeight="1">
      <c r="A6" s="1425"/>
      <c r="B6" s="980"/>
      <c r="C6" s="980"/>
      <c r="D6" s="980"/>
      <c r="E6" s="141" t="s">
        <v>1388</v>
      </c>
      <c r="F6" s="141" t="s">
        <v>533</v>
      </c>
      <c r="G6" s="141" t="s">
        <v>534</v>
      </c>
      <c r="H6" s="141" t="s">
        <v>535</v>
      </c>
      <c r="I6" s="141" t="s">
        <v>536</v>
      </c>
      <c r="J6" s="141" t="s">
        <v>537</v>
      </c>
      <c r="K6" s="43" t="s">
        <v>538</v>
      </c>
      <c r="L6" s="141" t="s">
        <v>918</v>
      </c>
      <c r="M6" s="1412"/>
    </row>
    <row r="7" spans="1:13" s="256" customFormat="1" ht="17.25" customHeight="1">
      <c r="A7" s="267" t="s">
        <v>182</v>
      </c>
      <c r="B7" s="981" t="s">
        <v>782</v>
      </c>
      <c r="C7" s="981" t="s">
        <v>782</v>
      </c>
      <c r="D7" s="981" t="s">
        <v>782</v>
      </c>
      <c r="E7" s="41">
        <f>SUM(F7:L7)</f>
        <v>131</v>
      </c>
      <c r="F7" s="41">
        <v>19</v>
      </c>
      <c r="G7" s="41">
        <v>2</v>
      </c>
      <c r="H7" s="41">
        <v>4</v>
      </c>
      <c r="I7" s="41">
        <v>34</v>
      </c>
      <c r="J7" s="41">
        <v>20</v>
      </c>
      <c r="K7" s="41">
        <v>3</v>
      </c>
      <c r="L7" s="39">
        <v>49</v>
      </c>
      <c r="M7" s="971" t="s">
        <v>1241</v>
      </c>
    </row>
    <row r="8" spans="1:13" s="272" customFormat="1" ht="17.25" customHeight="1">
      <c r="A8" s="268" t="s">
        <v>386</v>
      </c>
      <c r="B8" s="981" t="s">
        <v>782</v>
      </c>
      <c r="C8" s="981" t="s">
        <v>782</v>
      </c>
      <c r="D8" s="981" t="s">
        <v>782</v>
      </c>
      <c r="E8" s="211">
        <v>38</v>
      </c>
      <c r="F8" s="211">
        <v>2</v>
      </c>
      <c r="G8" s="211" t="s">
        <v>1724</v>
      </c>
      <c r="H8" s="211">
        <v>10</v>
      </c>
      <c r="I8" s="211">
        <v>20</v>
      </c>
      <c r="J8" s="722" t="s">
        <v>1724</v>
      </c>
      <c r="K8" s="211">
        <v>6</v>
      </c>
      <c r="L8" s="723">
        <v>49</v>
      </c>
      <c r="M8" s="971" t="s">
        <v>1250</v>
      </c>
    </row>
    <row r="9" spans="1:13" s="256" customFormat="1" ht="17.25" customHeight="1">
      <c r="A9" s="39" t="s">
        <v>1450</v>
      </c>
      <c r="B9" s="982" t="s">
        <v>782</v>
      </c>
      <c r="C9" s="982" t="s">
        <v>782</v>
      </c>
      <c r="D9" s="982" t="s">
        <v>782</v>
      </c>
      <c r="E9" s="41">
        <f>SUM(F9:L9)</f>
        <v>172</v>
      </c>
      <c r="F9" s="41">
        <v>24</v>
      </c>
      <c r="G9" s="41">
        <v>2</v>
      </c>
      <c r="H9" s="41">
        <v>14</v>
      </c>
      <c r="I9" s="41">
        <v>52</v>
      </c>
      <c r="J9" s="41">
        <v>22</v>
      </c>
      <c r="K9" s="41">
        <v>9</v>
      </c>
      <c r="L9" s="39">
        <v>49</v>
      </c>
      <c r="M9" s="41" t="s">
        <v>1450</v>
      </c>
    </row>
    <row r="10" spans="1:13" s="42" customFormat="1" ht="17.25" customHeight="1">
      <c r="A10" s="39" t="s">
        <v>1443</v>
      </c>
      <c r="B10" s="981" t="s">
        <v>782</v>
      </c>
      <c r="C10" s="981" t="s">
        <v>782</v>
      </c>
      <c r="D10" s="981" t="s">
        <v>782</v>
      </c>
      <c r="E10" s="41">
        <f>SUM(F10:L10)</f>
        <v>177</v>
      </c>
      <c r="F10" s="41">
        <v>27</v>
      </c>
      <c r="G10" s="41">
        <v>2</v>
      </c>
      <c r="H10" s="41">
        <v>16</v>
      </c>
      <c r="I10" s="41">
        <v>52</v>
      </c>
      <c r="J10" s="41">
        <v>22</v>
      </c>
      <c r="K10" s="41">
        <v>9</v>
      </c>
      <c r="L10" s="39">
        <v>49</v>
      </c>
      <c r="M10" s="82" t="s">
        <v>1443</v>
      </c>
    </row>
    <row r="11" spans="1:13" s="42" customFormat="1" ht="17.25" customHeight="1">
      <c r="A11" s="39" t="s">
        <v>1206</v>
      </c>
      <c r="B11" s="673" t="s">
        <v>782</v>
      </c>
      <c r="C11" s="981" t="s">
        <v>782</v>
      </c>
      <c r="D11" s="981" t="s">
        <v>782</v>
      </c>
      <c r="E11" s="41">
        <v>159</v>
      </c>
      <c r="F11" s="41">
        <v>35</v>
      </c>
      <c r="G11" s="41">
        <v>7</v>
      </c>
      <c r="H11" s="41">
        <v>10</v>
      </c>
      <c r="I11" s="41">
        <v>59</v>
      </c>
      <c r="J11" s="41">
        <v>22</v>
      </c>
      <c r="K11" s="41">
        <v>9</v>
      </c>
      <c r="L11" s="39">
        <v>17</v>
      </c>
      <c r="M11" s="82" t="s">
        <v>1206</v>
      </c>
    </row>
    <row r="12" spans="1:13" s="42" customFormat="1" ht="19.5" customHeight="1">
      <c r="A12" s="39" t="s">
        <v>1676</v>
      </c>
      <c r="B12" s="673" t="s">
        <v>1447</v>
      </c>
      <c r="C12" s="981" t="s">
        <v>1447</v>
      </c>
      <c r="D12" s="981" t="s">
        <v>1447</v>
      </c>
      <c r="E12" s="41">
        <v>191</v>
      </c>
      <c r="F12" s="41">
        <v>37</v>
      </c>
      <c r="G12" s="41">
        <v>2</v>
      </c>
      <c r="H12" s="41">
        <v>17</v>
      </c>
      <c r="I12" s="41">
        <v>57</v>
      </c>
      <c r="J12" s="41">
        <v>22</v>
      </c>
      <c r="K12" s="41">
        <v>26</v>
      </c>
      <c r="L12" s="39">
        <v>30</v>
      </c>
      <c r="M12" s="82" t="s">
        <v>1676</v>
      </c>
    </row>
    <row r="13" spans="1:13" s="42" customFormat="1" ht="19.5" customHeight="1">
      <c r="A13" s="1121" t="s">
        <v>1016</v>
      </c>
      <c r="B13" s="1140" t="s">
        <v>1252</v>
      </c>
      <c r="C13" s="1140" t="s">
        <v>1252</v>
      </c>
      <c r="D13" s="1140" t="s">
        <v>1252</v>
      </c>
      <c r="E13" s="809">
        <v>178</v>
      </c>
      <c r="F13" s="881">
        <v>42</v>
      </c>
      <c r="G13" s="881">
        <v>2</v>
      </c>
      <c r="H13" s="881">
        <v>17</v>
      </c>
      <c r="I13" s="881">
        <v>44</v>
      </c>
      <c r="J13" s="881">
        <v>22</v>
      </c>
      <c r="K13" s="881">
        <v>10</v>
      </c>
      <c r="L13" s="882">
        <v>41</v>
      </c>
      <c r="M13" s="1054" t="s">
        <v>1016</v>
      </c>
    </row>
    <row r="14" spans="1:13" s="76" customFormat="1" ht="18" customHeight="1">
      <c r="A14" s="200" t="s">
        <v>1279</v>
      </c>
      <c r="B14" s="200"/>
      <c r="C14" s="200"/>
      <c r="D14" s="200"/>
      <c r="E14" s="202"/>
      <c r="F14" s="202"/>
      <c r="G14" s="203"/>
      <c r="H14" s="203"/>
      <c r="I14" s="1604" t="s">
        <v>1005</v>
      </c>
      <c r="J14" s="1605"/>
      <c r="K14" s="1605"/>
      <c r="L14" s="1605"/>
      <c r="M14" s="1605"/>
    </row>
    <row r="15" s="36" customFormat="1" ht="12.75">
      <c r="M15" s="35"/>
    </row>
  </sheetData>
  <mergeCells count="6">
    <mergeCell ref="I14:M14"/>
    <mergeCell ref="A1:M1"/>
    <mergeCell ref="A3:A6"/>
    <mergeCell ref="E3:L3"/>
    <mergeCell ref="M3:M6"/>
    <mergeCell ref="B3:D3"/>
  </mergeCells>
  <printOptions/>
  <pageMargins left="0.45" right="0.4" top="0.984251968503937" bottom="0.6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E4" sqref="E4"/>
    </sheetView>
  </sheetViews>
  <sheetFormatPr defaultColWidth="9.140625" defaultRowHeight="12.75"/>
  <cols>
    <col min="1" max="1" width="11.28125" style="72" customWidth="1"/>
    <col min="2" max="2" width="10.57421875" style="72" customWidth="1"/>
    <col min="3" max="4" width="12.28125" style="72" customWidth="1"/>
    <col min="5" max="7" width="12.7109375" style="72" customWidth="1"/>
    <col min="8" max="8" width="12.8515625" style="72" customWidth="1"/>
    <col min="9" max="9" width="8.28125" style="72" customWidth="1"/>
    <col min="10" max="13" width="7.7109375" style="72" customWidth="1"/>
    <col min="14" max="14" width="8.7109375" style="72" customWidth="1"/>
    <col min="15" max="16" width="7.57421875" style="72" customWidth="1"/>
    <col min="17" max="17" width="10.00390625" style="72" customWidth="1"/>
    <col min="18" max="16384" width="9.140625" style="72" customWidth="1"/>
  </cols>
  <sheetData>
    <row r="1" spans="1:17" ht="32.25" customHeight="1">
      <c r="A1" s="1511" t="s">
        <v>853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</row>
    <row r="2" spans="1:17" s="6" customFormat="1" ht="18" customHeight="1">
      <c r="A2" s="237" t="s">
        <v>1396</v>
      </c>
      <c r="Q2" s="277" t="s">
        <v>546</v>
      </c>
    </row>
    <row r="3" spans="1:17" s="6" customFormat="1" ht="49.5" customHeight="1">
      <c r="A3" s="8"/>
      <c r="B3" s="1520" t="s">
        <v>547</v>
      </c>
      <c r="C3" s="1493"/>
      <c r="D3" s="1494"/>
      <c r="E3" s="1520" t="s">
        <v>548</v>
      </c>
      <c r="F3" s="1493"/>
      <c r="G3" s="1494"/>
      <c r="H3" s="1517" t="s">
        <v>549</v>
      </c>
      <c r="I3" s="1493"/>
      <c r="J3" s="1494"/>
      <c r="K3" s="1520" t="s">
        <v>550</v>
      </c>
      <c r="L3" s="1493"/>
      <c r="M3" s="1494"/>
      <c r="N3" s="1520" t="s">
        <v>729</v>
      </c>
      <c r="O3" s="1611"/>
      <c r="P3" s="1612"/>
      <c r="Q3" s="8"/>
    </row>
    <row r="4" spans="1:17" s="6" customFormat="1" ht="49.5" customHeight="1">
      <c r="A4" s="382" t="s">
        <v>176</v>
      </c>
      <c r="B4" s="102" t="s">
        <v>551</v>
      </c>
      <c r="C4" s="102" t="s">
        <v>552</v>
      </c>
      <c r="D4" s="102" t="s">
        <v>553</v>
      </c>
      <c r="E4" s="102" t="s">
        <v>551</v>
      </c>
      <c r="F4" s="102" t="s">
        <v>552</v>
      </c>
      <c r="G4" s="102" t="s">
        <v>553</v>
      </c>
      <c r="H4" s="102" t="s">
        <v>551</v>
      </c>
      <c r="I4" s="102" t="s">
        <v>552</v>
      </c>
      <c r="J4" s="102" t="s">
        <v>553</v>
      </c>
      <c r="K4" s="185" t="s">
        <v>551</v>
      </c>
      <c r="L4" s="102" t="s">
        <v>552</v>
      </c>
      <c r="M4" s="102" t="s">
        <v>553</v>
      </c>
      <c r="N4" s="185" t="s">
        <v>551</v>
      </c>
      <c r="O4" s="102" t="s">
        <v>552</v>
      </c>
      <c r="P4" s="102" t="s">
        <v>553</v>
      </c>
      <c r="Q4" s="7" t="s">
        <v>177</v>
      </c>
    </row>
    <row r="5" spans="1:17" s="6" customFormat="1" ht="49.5" customHeight="1">
      <c r="A5" s="10"/>
      <c r="B5" s="278" t="s">
        <v>554</v>
      </c>
      <c r="C5" s="246" t="s">
        <v>555</v>
      </c>
      <c r="D5" s="246" t="s">
        <v>556</v>
      </c>
      <c r="E5" s="278" t="s">
        <v>554</v>
      </c>
      <c r="F5" s="246" t="s">
        <v>555</v>
      </c>
      <c r="G5" s="246" t="s">
        <v>556</v>
      </c>
      <c r="H5" s="278" t="s">
        <v>554</v>
      </c>
      <c r="I5" s="246" t="s">
        <v>555</v>
      </c>
      <c r="J5" s="246" t="s">
        <v>556</v>
      </c>
      <c r="K5" s="279" t="s">
        <v>554</v>
      </c>
      <c r="L5" s="246" t="s">
        <v>555</v>
      </c>
      <c r="M5" s="246" t="s">
        <v>556</v>
      </c>
      <c r="N5" s="279" t="s">
        <v>554</v>
      </c>
      <c r="O5" s="246" t="s">
        <v>555</v>
      </c>
      <c r="P5" s="246" t="s">
        <v>556</v>
      </c>
      <c r="Q5" s="9"/>
    </row>
    <row r="6" spans="1:17" s="436" customFormat="1" ht="45.75" customHeight="1">
      <c r="A6" s="492" t="s">
        <v>1440</v>
      </c>
      <c r="B6" s="1328">
        <v>1690</v>
      </c>
      <c r="C6" s="667" t="s">
        <v>1586</v>
      </c>
      <c r="D6" s="667" t="s">
        <v>1586</v>
      </c>
      <c r="E6" s="667">
        <v>612991</v>
      </c>
      <c r="F6" s="667" t="s">
        <v>1586</v>
      </c>
      <c r="G6" s="667" t="s">
        <v>1586</v>
      </c>
      <c r="H6" s="667">
        <v>2669266</v>
      </c>
      <c r="I6" s="667" t="s">
        <v>1586</v>
      </c>
      <c r="J6" s="667" t="s">
        <v>1586</v>
      </c>
      <c r="K6" s="667">
        <v>359</v>
      </c>
      <c r="L6" s="667" t="s">
        <v>1586</v>
      </c>
      <c r="M6" s="667" t="s">
        <v>1586</v>
      </c>
      <c r="N6" s="667" t="s">
        <v>1586</v>
      </c>
      <c r="O6" s="667" t="s">
        <v>1586</v>
      </c>
      <c r="P6" s="667" t="s">
        <v>1586</v>
      </c>
      <c r="Q6" s="467" t="s">
        <v>1440</v>
      </c>
    </row>
    <row r="7" spans="1:17" s="436" customFormat="1" ht="45.75" customHeight="1">
      <c r="A7" s="492" t="s">
        <v>1441</v>
      </c>
      <c r="B7" s="1328">
        <v>2083</v>
      </c>
      <c r="C7" s="667" t="s">
        <v>1586</v>
      </c>
      <c r="D7" s="667" t="s">
        <v>1586</v>
      </c>
      <c r="E7" s="667">
        <v>558360</v>
      </c>
      <c r="F7" s="667" t="s">
        <v>1586</v>
      </c>
      <c r="G7" s="667" t="s">
        <v>1586</v>
      </c>
      <c r="H7" s="667">
        <v>3207636</v>
      </c>
      <c r="I7" s="667" t="s">
        <v>1586</v>
      </c>
      <c r="J7" s="667" t="s">
        <v>1586</v>
      </c>
      <c r="K7" s="667">
        <v>564</v>
      </c>
      <c r="L7" s="667" t="s">
        <v>1586</v>
      </c>
      <c r="M7" s="667" t="s">
        <v>1586</v>
      </c>
      <c r="N7" s="667" t="s">
        <v>1586</v>
      </c>
      <c r="O7" s="667" t="s">
        <v>1586</v>
      </c>
      <c r="P7" s="667" t="s">
        <v>1586</v>
      </c>
      <c r="Q7" s="467" t="s">
        <v>1441</v>
      </c>
    </row>
    <row r="8" spans="1:17" s="548" customFormat="1" ht="45.75" customHeight="1">
      <c r="A8" s="428" t="s">
        <v>1443</v>
      </c>
      <c r="B8" s="1328">
        <v>2311</v>
      </c>
      <c r="C8" s="667" t="s">
        <v>1586</v>
      </c>
      <c r="D8" s="667" t="s">
        <v>1586</v>
      </c>
      <c r="E8" s="667">
        <v>570951</v>
      </c>
      <c r="F8" s="667" t="s">
        <v>1586</v>
      </c>
      <c r="G8" s="667" t="s">
        <v>1586</v>
      </c>
      <c r="H8" s="667">
        <v>3121728</v>
      </c>
      <c r="I8" s="667" t="s">
        <v>1586</v>
      </c>
      <c r="J8" s="667" t="s">
        <v>1586</v>
      </c>
      <c r="K8" s="667">
        <v>732</v>
      </c>
      <c r="L8" s="667" t="s">
        <v>1586</v>
      </c>
      <c r="M8" s="667" t="s">
        <v>1586</v>
      </c>
      <c r="N8" s="667" t="s">
        <v>1586</v>
      </c>
      <c r="O8" s="667" t="s">
        <v>1586</v>
      </c>
      <c r="P8" s="667" t="s">
        <v>1586</v>
      </c>
      <c r="Q8" s="485" t="s">
        <v>1443</v>
      </c>
    </row>
    <row r="9" spans="1:17" s="548" customFormat="1" ht="45.75" customHeight="1">
      <c r="A9" s="428" t="s">
        <v>1206</v>
      </c>
      <c r="B9" s="1328">
        <v>2391</v>
      </c>
      <c r="C9" s="667" t="s">
        <v>1586</v>
      </c>
      <c r="D9" s="667" t="s">
        <v>1586</v>
      </c>
      <c r="E9" s="667">
        <v>613458</v>
      </c>
      <c r="F9" s="667" t="s">
        <v>1586</v>
      </c>
      <c r="G9" s="667" t="s">
        <v>1586</v>
      </c>
      <c r="H9" s="667">
        <v>2888015</v>
      </c>
      <c r="I9" s="667" t="s">
        <v>1586</v>
      </c>
      <c r="J9" s="667" t="s">
        <v>1586</v>
      </c>
      <c r="K9" s="667">
        <v>687</v>
      </c>
      <c r="L9" s="667" t="s">
        <v>1586</v>
      </c>
      <c r="M9" s="667" t="s">
        <v>1586</v>
      </c>
      <c r="N9" s="667" t="s">
        <v>1586</v>
      </c>
      <c r="O9" s="667" t="s">
        <v>1586</v>
      </c>
      <c r="P9" s="667" t="s">
        <v>1586</v>
      </c>
      <c r="Q9" s="485" t="s">
        <v>1206</v>
      </c>
    </row>
    <row r="10" spans="1:17" s="548" customFormat="1" ht="45.75" customHeight="1">
      <c r="A10" s="428" t="s">
        <v>1676</v>
      </c>
      <c r="B10" s="1328">
        <v>2687</v>
      </c>
      <c r="C10" s="667" t="s">
        <v>1586</v>
      </c>
      <c r="D10" s="667" t="s">
        <v>1586</v>
      </c>
      <c r="E10" s="667">
        <v>663511</v>
      </c>
      <c r="F10" s="667" t="s">
        <v>1586</v>
      </c>
      <c r="G10" s="667" t="s">
        <v>1586</v>
      </c>
      <c r="H10" s="667">
        <v>2993019</v>
      </c>
      <c r="I10" s="667" t="s">
        <v>1586</v>
      </c>
      <c r="J10" s="667" t="s">
        <v>1586</v>
      </c>
      <c r="K10" s="667">
        <v>699</v>
      </c>
      <c r="L10" s="667" t="s">
        <v>1586</v>
      </c>
      <c r="M10" s="667" t="s">
        <v>1586</v>
      </c>
      <c r="N10" s="667" t="s">
        <v>1586</v>
      </c>
      <c r="O10" s="667" t="s">
        <v>1586</v>
      </c>
      <c r="P10" s="685" t="s">
        <v>1586</v>
      </c>
      <c r="Q10" s="485" t="s">
        <v>1676</v>
      </c>
    </row>
    <row r="11" spans="1:17" s="507" customFormat="1" ht="45.75" customHeight="1" thickBot="1">
      <c r="A11" s="714" t="s">
        <v>1622</v>
      </c>
      <c r="B11" s="1329">
        <v>3126</v>
      </c>
      <c r="C11" s="1330">
        <v>1910</v>
      </c>
      <c r="D11" s="1330">
        <v>1183</v>
      </c>
      <c r="E11" s="1330">
        <v>689158</v>
      </c>
      <c r="F11" s="1330">
        <v>75118</v>
      </c>
      <c r="G11" s="1330">
        <v>57052</v>
      </c>
      <c r="H11" s="1330">
        <v>4930564</v>
      </c>
      <c r="I11" s="1330" t="s">
        <v>1586</v>
      </c>
      <c r="J11" s="1330" t="s">
        <v>1586</v>
      </c>
      <c r="K11" s="1330">
        <v>891</v>
      </c>
      <c r="L11" s="1330" t="s">
        <v>1586</v>
      </c>
      <c r="M11" s="1330" t="s">
        <v>1586</v>
      </c>
      <c r="N11" s="1330" t="s">
        <v>1586</v>
      </c>
      <c r="O11" s="1330" t="s">
        <v>1586</v>
      </c>
      <c r="P11" s="1331" t="s">
        <v>1586</v>
      </c>
      <c r="Q11" s="708" t="s">
        <v>1622</v>
      </c>
    </row>
    <row r="12" spans="1:18" s="76" customFormat="1" ht="15" customHeight="1">
      <c r="A12" s="200" t="s">
        <v>178</v>
      </c>
      <c r="B12" s="202"/>
      <c r="C12" s="202"/>
      <c r="D12" s="203"/>
      <c r="E12" s="203"/>
      <c r="F12" s="203"/>
      <c r="G12" s="292"/>
      <c r="H12" s="292"/>
      <c r="I12" s="292"/>
      <c r="J12" s="292"/>
      <c r="K12" s="292"/>
      <c r="L12" s="292"/>
      <c r="M12" s="292"/>
      <c r="O12" s="372"/>
      <c r="P12" s="292"/>
      <c r="Q12" s="292" t="s">
        <v>179</v>
      </c>
      <c r="R12" s="292"/>
    </row>
    <row r="13" spans="1:3" s="76" customFormat="1" ht="15" customHeight="1">
      <c r="A13" s="1586" t="s">
        <v>180</v>
      </c>
      <c r="B13" s="1586"/>
      <c r="C13" s="1586"/>
    </row>
  </sheetData>
  <mergeCells count="7">
    <mergeCell ref="A13:C13"/>
    <mergeCell ref="A1:Q1"/>
    <mergeCell ref="B3:D3"/>
    <mergeCell ref="E3:G3"/>
    <mergeCell ref="H3:J3"/>
    <mergeCell ref="N3:P3"/>
    <mergeCell ref="K3:M3"/>
  </mergeCells>
  <printOptions/>
  <pageMargins left="0.54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28.28125" style="0" bestFit="1" customWidth="1"/>
    <col min="2" max="2" width="14.421875" style="0" customWidth="1"/>
    <col min="3" max="3" width="14.140625" style="0" customWidth="1"/>
    <col min="4" max="4" width="14.28125" style="0" customWidth="1"/>
    <col min="5" max="5" width="13.8515625" style="0" customWidth="1"/>
    <col min="6" max="6" width="14.140625" style="0" customWidth="1"/>
    <col min="7" max="7" width="13.140625" style="0" customWidth="1"/>
    <col min="8" max="8" width="17.140625" style="0" customWidth="1"/>
    <col min="9" max="16384" width="21.57421875" style="0" customWidth="1"/>
  </cols>
  <sheetData>
    <row r="1" spans="1:8" s="192" customFormat="1" ht="32.25" customHeight="1">
      <c r="A1" s="1501" t="s">
        <v>854</v>
      </c>
      <c r="B1" s="1501"/>
      <c r="C1" s="1501"/>
      <c r="D1" s="1501"/>
      <c r="E1" s="1501"/>
      <c r="F1" s="1501"/>
      <c r="G1" s="1501"/>
      <c r="H1" s="1501"/>
    </row>
    <row r="2" spans="1:8" s="32" customFormat="1" ht="21" customHeight="1">
      <c r="A2" s="32" t="s">
        <v>609</v>
      </c>
      <c r="H2" s="90" t="s">
        <v>1339</v>
      </c>
    </row>
    <row r="3" spans="1:8" s="37" customFormat="1" ht="39.75" customHeight="1">
      <c r="A3" s="1613" t="s">
        <v>565</v>
      </c>
      <c r="B3" s="294" t="s">
        <v>610</v>
      </c>
      <c r="C3" s="373" t="s">
        <v>611</v>
      </c>
      <c r="D3" s="294" t="s">
        <v>612</v>
      </c>
      <c r="E3" s="373" t="s">
        <v>613</v>
      </c>
      <c r="F3" s="294" t="s">
        <v>614</v>
      </c>
      <c r="G3" s="294" t="s">
        <v>615</v>
      </c>
      <c r="H3" s="1473" t="s">
        <v>1449</v>
      </c>
    </row>
    <row r="4" spans="1:8" s="37" customFormat="1" ht="39.75" customHeight="1">
      <c r="A4" s="1443"/>
      <c r="B4" s="49" t="s">
        <v>1388</v>
      </c>
      <c r="C4" s="96" t="s">
        <v>598</v>
      </c>
      <c r="D4" s="49" t="s">
        <v>606</v>
      </c>
      <c r="E4" s="96" t="s">
        <v>607</v>
      </c>
      <c r="F4" s="141" t="s">
        <v>608</v>
      </c>
      <c r="G4" s="49" t="s">
        <v>918</v>
      </c>
      <c r="H4" s="1474"/>
    </row>
    <row r="5" spans="1:8" s="42" customFormat="1" ht="17.25" customHeight="1">
      <c r="A5" s="544" t="s">
        <v>1616</v>
      </c>
      <c r="B5" s="800">
        <f>SUM(C5:G5)</f>
        <v>80869</v>
      </c>
      <c r="C5" s="611">
        <v>19075</v>
      </c>
      <c r="D5" s="611">
        <v>61385</v>
      </c>
      <c r="E5" s="611">
        <v>0</v>
      </c>
      <c r="F5" s="611">
        <v>0</v>
      </c>
      <c r="G5" s="801">
        <v>409</v>
      </c>
      <c r="H5" s="545" t="s">
        <v>1002</v>
      </c>
    </row>
    <row r="6" spans="1:8" s="42" customFormat="1" ht="17.25" customHeight="1">
      <c r="A6" s="543" t="s">
        <v>887</v>
      </c>
      <c r="B6" s="611">
        <v>19688</v>
      </c>
      <c r="C6" s="611">
        <v>0</v>
      </c>
      <c r="D6" s="611">
        <v>17662</v>
      </c>
      <c r="E6" s="611">
        <v>1146</v>
      </c>
      <c r="F6" s="611">
        <v>0</v>
      </c>
      <c r="G6" s="801">
        <v>656</v>
      </c>
      <c r="H6" s="545" t="s">
        <v>1003</v>
      </c>
    </row>
    <row r="7" spans="1:8" s="42" customFormat="1" ht="17.25" customHeight="1">
      <c r="A7" s="39" t="s">
        <v>1450</v>
      </c>
      <c r="B7" s="802">
        <f>SUM(C7:G7)</f>
        <v>92513</v>
      </c>
      <c r="C7" s="611">
        <v>20318</v>
      </c>
      <c r="D7" s="611">
        <v>66310</v>
      </c>
      <c r="E7" s="611">
        <v>4675</v>
      </c>
      <c r="F7" s="611">
        <v>0</v>
      </c>
      <c r="G7" s="801">
        <v>1210</v>
      </c>
      <c r="H7" s="41" t="s">
        <v>1450</v>
      </c>
    </row>
    <row r="8" spans="1:8" s="42" customFormat="1" ht="17.25" customHeight="1">
      <c r="A8" s="39" t="s">
        <v>1443</v>
      </c>
      <c r="B8" s="802">
        <v>92955</v>
      </c>
      <c r="C8" s="611">
        <v>18075</v>
      </c>
      <c r="D8" s="611">
        <v>62580</v>
      </c>
      <c r="E8" s="611">
        <v>8342</v>
      </c>
      <c r="F8" s="611">
        <v>0</v>
      </c>
      <c r="G8" s="801">
        <v>1358</v>
      </c>
      <c r="H8" s="82" t="s">
        <v>1443</v>
      </c>
    </row>
    <row r="9" spans="1:8" s="42" customFormat="1" ht="17.25" customHeight="1">
      <c r="A9" s="39" t="s">
        <v>1206</v>
      </c>
      <c r="B9" s="802">
        <v>84669</v>
      </c>
      <c r="C9" s="611">
        <v>9872</v>
      </c>
      <c r="D9" s="611">
        <v>69538</v>
      </c>
      <c r="E9" s="611">
        <v>3368</v>
      </c>
      <c r="F9" s="611">
        <v>0</v>
      </c>
      <c r="G9" s="611">
        <v>1571</v>
      </c>
      <c r="H9" s="82" t="s">
        <v>1206</v>
      </c>
    </row>
    <row r="10" spans="1:8" s="42" customFormat="1" ht="17.25" customHeight="1">
      <c r="A10" s="39" t="s">
        <v>1676</v>
      </c>
      <c r="B10" s="802">
        <v>71933</v>
      </c>
      <c r="C10" s="611">
        <v>8855</v>
      </c>
      <c r="D10" s="611">
        <v>56107</v>
      </c>
      <c r="E10" s="611">
        <v>5344</v>
      </c>
      <c r="F10" s="611">
        <v>0</v>
      </c>
      <c r="G10" s="611">
        <v>1627</v>
      </c>
      <c r="H10" s="82" t="s">
        <v>1676</v>
      </c>
    </row>
    <row r="11" spans="1:8" s="42" customFormat="1" ht="17.25" customHeight="1">
      <c r="A11" s="1053" t="s">
        <v>1016</v>
      </c>
      <c r="B11" s="1141">
        <v>131224</v>
      </c>
      <c r="C11" s="1141">
        <v>8741</v>
      </c>
      <c r="D11" s="1141">
        <v>112516</v>
      </c>
      <c r="E11" s="1141">
        <v>8349</v>
      </c>
      <c r="F11" s="1141">
        <v>0</v>
      </c>
      <c r="G11" s="1141">
        <v>1618</v>
      </c>
      <c r="H11" s="1054" t="s">
        <v>1016</v>
      </c>
    </row>
    <row r="12" spans="1:15" s="6" customFormat="1" ht="18" customHeight="1">
      <c r="A12" s="200" t="s">
        <v>1278</v>
      </c>
      <c r="B12" s="201"/>
      <c r="C12" s="201"/>
      <c r="D12" s="182"/>
      <c r="E12" s="182"/>
      <c r="F12" s="182"/>
      <c r="G12" s="73"/>
      <c r="H12" s="73" t="s">
        <v>163</v>
      </c>
      <c r="K12" s="73"/>
      <c r="L12" s="73"/>
      <c r="N12" s="369"/>
      <c r="O12" s="73"/>
    </row>
    <row r="13" s="25" customFormat="1" ht="12.75"/>
    <row r="14" s="281" customFormat="1" ht="12.75"/>
    <row r="15" s="281" customFormat="1" ht="12.75"/>
    <row r="16" s="281" customFormat="1" ht="12.75"/>
    <row r="17" s="281" customFormat="1" ht="12.75"/>
    <row r="18" s="281" customFormat="1" ht="12.75"/>
    <row r="19" s="281" customFormat="1" ht="12.75"/>
    <row r="20" s="281" customFormat="1" ht="12.75"/>
    <row r="21" s="281" customFormat="1" ht="12.75"/>
    <row r="22" s="281" customFormat="1" ht="12.75"/>
    <row r="23" s="281" customFormat="1" ht="12.75"/>
    <row r="24" s="281" customFormat="1" ht="12.75"/>
    <row r="25" s="281" customFormat="1" ht="12.75"/>
    <row r="26" s="281" customFormat="1" ht="12.75"/>
    <row r="27" s="281" customFormat="1" ht="12.75"/>
    <row r="28" s="281" customFormat="1" ht="12.75"/>
    <row r="29" s="281" customFormat="1" ht="12.75"/>
    <row r="30" s="281" customFormat="1" ht="12.75"/>
    <row r="31" s="281" customFormat="1" ht="12.75"/>
    <row r="32" s="281" customFormat="1" ht="12.75"/>
    <row r="33" s="281" customFormat="1" ht="12.75"/>
    <row r="34" s="281" customFormat="1" ht="12.75"/>
    <row r="35" s="281" customFormat="1" ht="12.75"/>
    <row r="36" s="281" customFormat="1" ht="12.75"/>
    <row r="37" s="281" customFormat="1" ht="12.75"/>
    <row r="38" s="281" customFormat="1" ht="12.75"/>
    <row r="39" s="281" customFormat="1" ht="12.75"/>
    <row r="40" s="281" customFormat="1" ht="12.75"/>
    <row r="41" s="281" customFormat="1" ht="12.75"/>
    <row r="42" s="281" customFormat="1" ht="12.75"/>
    <row r="43" s="281" customFormat="1" ht="12.75"/>
    <row r="44" s="281" customFormat="1" ht="12.75"/>
    <row r="45" s="281" customFormat="1" ht="12.75"/>
    <row r="46" s="281" customFormat="1" ht="12.75"/>
    <row r="47" s="281" customFormat="1" ht="12.75"/>
    <row r="48" s="281" customFormat="1" ht="12.75"/>
    <row r="49" s="281" customFormat="1" ht="12.75"/>
    <row r="50" s="281" customFormat="1" ht="12.75"/>
    <row r="51" s="281" customFormat="1" ht="12.75"/>
    <row r="52" s="281" customFormat="1" ht="12.75"/>
    <row r="53" s="281" customFormat="1" ht="12.75"/>
    <row r="54" s="281" customFormat="1" ht="12.75"/>
    <row r="55" s="281" customFormat="1" ht="12.75"/>
    <row r="56" s="281" customFormat="1" ht="12.75"/>
    <row r="57" s="281" customFormat="1" ht="12.75"/>
    <row r="58" s="281" customFormat="1" ht="12.75"/>
    <row r="59" s="281" customFormat="1" ht="12.75"/>
    <row r="60" s="281" customFormat="1" ht="12.75"/>
    <row r="61" s="281" customFormat="1" ht="12.75"/>
    <row r="62" s="281" customFormat="1" ht="12.75"/>
    <row r="63" s="281" customFormat="1" ht="12.75"/>
    <row r="64" s="281" customFormat="1" ht="12.75"/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  <row r="75" s="281" customFormat="1" ht="12.75"/>
    <row r="76" s="281" customFormat="1" ht="12.75"/>
    <row r="77" s="281" customFormat="1" ht="12.75"/>
    <row r="78" s="281" customFormat="1" ht="12.75"/>
    <row r="79" s="281" customFormat="1" ht="12.75"/>
    <row r="80" s="281" customFormat="1" ht="12.75"/>
    <row r="81" s="281" customFormat="1" ht="12.75"/>
    <row r="82" s="281" customFormat="1" ht="12.75"/>
    <row r="83" s="281" customFormat="1" ht="12.75"/>
    <row r="84" s="281" customFormat="1" ht="12.75"/>
    <row r="85" s="281" customFormat="1" ht="12.75"/>
    <row r="86" s="281" customFormat="1" ht="12.75"/>
    <row r="87" s="281" customFormat="1" ht="12.75"/>
    <row r="88" s="281" customFormat="1" ht="12.75"/>
    <row r="89" s="281" customFormat="1" ht="12.75"/>
    <row r="90" s="281" customFormat="1" ht="12.75"/>
    <row r="91" s="281" customFormat="1" ht="12.75"/>
    <row r="92" s="281" customFormat="1" ht="12.75"/>
    <row r="93" s="281" customFormat="1" ht="12.75"/>
    <row r="94" s="281" customFormat="1" ht="12.75"/>
    <row r="95" s="281" customFormat="1" ht="12.75"/>
    <row r="96" s="281" customFormat="1" ht="12.75"/>
    <row r="97" s="281" customFormat="1" ht="12.75"/>
    <row r="98" s="281" customFormat="1" ht="12.75"/>
    <row r="99" s="281" customFormat="1" ht="12.75"/>
    <row r="100" s="281" customFormat="1" ht="12.75"/>
    <row r="101" s="281" customFormat="1" ht="12.75"/>
    <row r="102" s="281" customFormat="1" ht="12.75"/>
    <row r="103" s="281" customFormat="1" ht="12.75"/>
    <row r="104" s="281" customFormat="1" ht="12.75"/>
    <row r="105" s="281" customFormat="1" ht="12.75"/>
    <row r="106" s="281" customFormat="1" ht="12.75"/>
    <row r="107" s="281" customFormat="1" ht="12.75"/>
    <row r="108" s="281" customFormat="1" ht="12.75"/>
    <row r="109" s="281" customFormat="1" ht="12.75"/>
    <row r="110" s="281" customFormat="1" ht="12.75"/>
    <row r="111" s="281" customFormat="1" ht="12.75"/>
    <row r="112" s="281" customFormat="1" ht="12.75"/>
    <row r="113" s="281" customFormat="1" ht="12.75"/>
    <row r="114" s="281" customFormat="1" ht="12.75"/>
    <row r="115" s="281" customFormat="1" ht="12.75"/>
    <row r="116" s="281" customFormat="1" ht="12.75"/>
    <row r="117" s="281" customFormat="1" ht="12.75"/>
    <row r="118" s="281" customFormat="1" ht="12.75"/>
    <row r="119" s="281" customFormat="1" ht="12.75"/>
    <row r="120" s="281" customFormat="1" ht="12.75"/>
    <row r="121" s="281" customFormat="1" ht="12.75"/>
    <row r="122" s="281" customFormat="1" ht="12.75"/>
    <row r="123" s="281" customFormat="1" ht="12.75"/>
    <row r="124" s="281" customFormat="1" ht="12.75"/>
    <row r="125" s="281" customFormat="1" ht="12.75"/>
    <row r="126" s="281" customFormat="1" ht="12.75"/>
    <row r="127" s="281" customFormat="1" ht="12.75"/>
    <row r="128" s="281" customFormat="1" ht="12.75"/>
    <row r="129" s="281" customFormat="1" ht="12.75"/>
    <row r="130" s="281" customFormat="1" ht="12.75"/>
    <row r="131" s="281" customFormat="1" ht="12.75"/>
    <row r="132" s="281" customFormat="1" ht="12.75"/>
    <row r="133" s="281" customFormat="1" ht="12.75"/>
    <row r="134" s="281" customFormat="1" ht="12.75"/>
    <row r="135" s="281" customFormat="1" ht="12.75"/>
    <row r="136" s="281" customFormat="1" ht="12.75"/>
    <row r="137" s="281" customFormat="1" ht="12.75"/>
    <row r="138" s="281" customFormat="1" ht="12.75"/>
    <row r="139" s="281" customFormat="1" ht="12.75"/>
    <row r="140" s="281" customFormat="1" ht="12.75"/>
    <row r="141" s="281" customFormat="1" ht="12.75"/>
    <row r="142" s="281" customFormat="1" ht="12.75"/>
    <row r="143" s="281" customFormat="1" ht="12.75"/>
    <row r="144" s="281" customFormat="1" ht="12.75"/>
    <row r="145" s="281" customFormat="1" ht="12.75"/>
    <row r="146" s="281" customFormat="1" ht="12.75"/>
    <row r="147" s="281" customFormat="1" ht="12.75"/>
    <row r="148" s="281" customFormat="1" ht="12.75"/>
    <row r="149" s="281" customFormat="1" ht="12.75"/>
    <row r="150" s="281" customFormat="1" ht="12.75"/>
    <row r="151" s="281" customFormat="1" ht="12.75"/>
    <row r="152" s="281" customFormat="1" ht="12.75"/>
    <row r="153" s="281" customFormat="1" ht="12.75"/>
    <row r="154" s="281" customFormat="1" ht="12.75"/>
    <row r="155" s="281" customFormat="1" ht="12.75"/>
    <row r="156" s="281" customFormat="1" ht="12.75"/>
    <row r="157" s="281" customFormat="1" ht="12.75"/>
    <row r="158" s="281" customFormat="1" ht="12.75"/>
    <row r="159" s="281" customFormat="1" ht="12.75"/>
    <row r="160" s="281" customFormat="1" ht="12.75"/>
    <row r="161" s="281" customFormat="1" ht="12.75"/>
    <row r="162" s="281" customFormat="1" ht="12.75"/>
    <row r="163" s="281" customFormat="1" ht="12.75"/>
    <row r="164" s="281" customFormat="1" ht="12.75"/>
    <row r="165" s="281" customFormat="1" ht="12.75"/>
    <row r="166" s="281" customFormat="1" ht="12.75"/>
  </sheetData>
  <mergeCells count="3">
    <mergeCell ref="A1:H1"/>
    <mergeCell ref="A3:A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D3" sqref="D3"/>
    </sheetView>
  </sheetViews>
  <sheetFormatPr defaultColWidth="9.140625" defaultRowHeight="12.75"/>
  <cols>
    <col min="1" max="1" width="14.421875" style="26" customWidth="1"/>
    <col min="2" max="3" width="9.140625" style="26" customWidth="1"/>
    <col min="4" max="4" width="9.28125" style="26" customWidth="1"/>
    <col min="5" max="5" width="9.8515625" style="26" customWidth="1"/>
    <col min="6" max="6" width="10.57421875" style="26" customWidth="1"/>
    <col min="7" max="7" width="10.00390625" style="26" customWidth="1"/>
    <col min="8" max="8" width="10.7109375" style="26" customWidth="1"/>
    <col min="9" max="9" width="11.421875" style="26" customWidth="1"/>
    <col min="10" max="10" width="9.140625" style="26" customWidth="1"/>
    <col min="11" max="11" width="9.421875" style="26" customWidth="1"/>
    <col min="12" max="12" width="8.7109375" style="26" customWidth="1"/>
    <col min="13" max="13" width="8.28125" style="26" customWidth="1"/>
    <col min="14" max="14" width="10.7109375" style="26" customWidth="1"/>
    <col min="15" max="15" width="9.421875" style="26" customWidth="1"/>
    <col min="16" max="16" width="10.57421875" style="26" customWidth="1"/>
    <col min="17" max="17" width="16.8515625" style="26" customWidth="1"/>
    <col min="18" max="16384" width="16.421875" style="26" customWidth="1"/>
  </cols>
  <sheetData>
    <row r="1" spans="1:17" s="270" customFormat="1" ht="32.25" customHeight="1">
      <c r="A1" s="1501" t="s">
        <v>855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</row>
    <row r="2" spans="1:17" s="32" customFormat="1" ht="21" customHeight="1">
      <c r="A2" s="32" t="s">
        <v>564</v>
      </c>
      <c r="Q2" s="90" t="s">
        <v>557</v>
      </c>
    </row>
    <row r="3" spans="1:17" s="37" customFormat="1" ht="60" customHeight="1">
      <c r="A3" s="1613" t="s">
        <v>565</v>
      </c>
      <c r="B3" s="370" t="s">
        <v>566</v>
      </c>
      <c r="C3" s="285" t="s">
        <v>558</v>
      </c>
      <c r="D3" s="285" t="s">
        <v>559</v>
      </c>
      <c r="E3" s="1614" t="s">
        <v>567</v>
      </c>
      <c r="F3" s="1420"/>
      <c r="G3" s="1420"/>
      <c r="H3" s="1420"/>
      <c r="I3" s="1421"/>
      <c r="J3" s="371" t="s">
        <v>560</v>
      </c>
      <c r="K3" s="284" t="s">
        <v>561</v>
      </c>
      <c r="L3" s="1614" t="s">
        <v>568</v>
      </c>
      <c r="M3" s="1420"/>
      <c r="N3" s="1420"/>
      <c r="O3" s="1420"/>
      <c r="P3" s="1420"/>
      <c r="Q3" s="1473" t="s">
        <v>1449</v>
      </c>
    </row>
    <row r="4" spans="1:17" s="37" customFormat="1" ht="60" customHeight="1">
      <c r="A4" s="1467"/>
      <c r="B4" s="249"/>
      <c r="C4" s="250" t="s">
        <v>569</v>
      </c>
      <c r="D4" s="250" t="s">
        <v>570</v>
      </c>
      <c r="E4" s="282" t="s">
        <v>571</v>
      </c>
      <c r="F4" s="283" t="s">
        <v>573</v>
      </c>
      <c r="G4" s="284" t="s">
        <v>574</v>
      </c>
      <c r="H4" s="285" t="s">
        <v>575</v>
      </c>
      <c r="I4" s="285" t="s">
        <v>576</v>
      </c>
      <c r="J4" s="286" t="s">
        <v>577</v>
      </c>
      <c r="K4" s="287" t="s">
        <v>577</v>
      </c>
      <c r="L4" s="285" t="s">
        <v>578</v>
      </c>
      <c r="M4" s="283" t="s">
        <v>579</v>
      </c>
      <c r="N4" s="284" t="s">
        <v>580</v>
      </c>
      <c r="O4" s="284" t="s">
        <v>584</v>
      </c>
      <c r="P4" s="288" t="s">
        <v>585</v>
      </c>
      <c r="Q4" s="1462"/>
    </row>
    <row r="5" spans="1:17" s="37" customFormat="1" ht="75" customHeight="1">
      <c r="A5" s="1443"/>
      <c r="B5" s="18" t="s">
        <v>1607</v>
      </c>
      <c r="C5" s="255" t="s">
        <v>586</v>
      </c>
      <c r="D5" s="255" t="s">
        <v>587</v>
      </c>
      <c r="E5" s="141" t="s">
        <v>588</v>
      </c>
      <c r="F5" s="255" t="s">
        <v>589</v>
      </c>
      <c r="G5" s="255" t="s">
        <v>1006</v>
      </c>
      <c r="H5" s="255" t="s">
        <v>590</v>
      </c>
      <c r="I5" s="255" t="s">
        <v>591</v>
      </c>
      <c r="J5" s="289" t="s">
        <v>592</v>
      </c>
      <c r="K5" s="255" t="s">
        <v>593</v>
      </c>
      <c r="L5" s="141" t="s">
        <v>588</v>
      </c>
      <c r="M5" s="255" t="s">
        <v>594</v>
      </c>
      <c r="N5" s="255" t="s">
        <v>595</v>
      </c>
      <c r="O5" s="255" t="s">
        <v>596</v>
      </c>
      <c r="P5" s="290" t="s">
        <v>597</v>
      </c>
      <c r="Q5" s="1474"/>
    </row>
    <row r="6" spans="1:17" s="42" customFormat="1" ht="21" customHeight="1">
      <c r="A6" s="483" t="s">
        <v>1615</v>
      </c>
      <c r="B6" s="41">
        <f>SUM(C6,D6,E6,J6,K6,L6)</f>
        <v>525</v>
      </c>
      <c r="C6" s="41">
        <v>1</v>
      </c>
      <c r="D6" s="41">
        <v>1</v>
      </c>
      <c r="E6" s="41">
        <v>37</v>
      </c>
      <c r="F6" s="41">
        <v>9</v>
      </c>
      <c r="G6" s="41">
        <v>25</v>
      </c>
      <c r="H6" s="41">
        <v>2</v>
      </c>
      <c r="I6" s="41">
        <v>1</v>
      </c>
      <c r="J6" s="291" t="s">
        <v>1722</v>
      </c>
      <c r="K6" s="41">
        <v>2</v>
      </c>
      <c r="L6" s="41">
        <v>484</v>
      </c>
      <c r="M6" s="41">
        <v>399</v>
      </c>
      <c r="N6" s="291" t="s">
        <v>1722</v>
      </c>
      <c r="O6" s="41">
        <v>83</v>
      </c>
      <c r="P6" s="39">
        <v>2</v>
      </c>
      <c r="Q6" s="516" t="s">
        <v>1007</v>
      </c>
    </row>
    <row r="7" spans="1:17" s="42" customFormat="1" ht="21" customHeight="1">
      <c r="A7" s="484" t="s">
        <v>390</v>
      </c>
      <c r="B7" s="41">
        <v>153</v>
      </c>
      <c r="C7" s="41">
        <v>1</v>
      </c>
      <c r="D7" s="41">
        <v>1</v>
      </c>
      <c r="E7" s="41">
        <v>31</v>
      </c>
      <c r="F7" s="41">
        <v>10</v>
      </c>
      <c r="G7" s="41">
        <v>20</v>
      </c>
      <c r="H7" s="41">
        <v>1</v>
      </c>
      <c r="I7" s="291" t="s">
        <v>1722</v>
      </c>
      <c r="J7" s="41">
        <v>2</v>
      </c>
      <c r="K7" s="41">
        <v>4</v>
      </c>
      <c r="L7" s="41">
        <v>114</v>
      </c>
      <c r="M7" s="41">
        <v>98</v>
      </c>
      <c r="N7" s="41">
        <v>1</v>
      </c>
      <c r="O7" s="41">
        <v>15</v>
      </c>
      <c r="P7" s="402" t="s">
        <v>1722</v>
      </c>
      <c r="Q7" s="516" t="s">
        <v>1187</v>
      </c>
    </row>
    <row r="8" spans="1:17" s="42" customFormat="1" ht="21" customHeight="1">
      <c r="A8" s="39" t="s">
        <v>1582</v>
      </c>
      <c r="B8" s="82">
        <v>734</v>
      </c>
      <c r="C8" s="41">
        <v>2</v>
      </c>
      <c r="D8" s="41">
        <v>2</v>
      </c>
      <c r="E8" s="41">
        <v>85</v>
      </c>
      <c r="F8" s="41">
        <v>21</v>
      </c>
      <c r="G8" s="41">
        <v>60</v>
      </c>
      <c r="H8" s="41">
        <v>3</v>
      </c>
      <c r="I8" s="41">
        <v>1</v>
      </c>
      <c r="J8" s="41">
        <v>2</v>
      </c>
      <c r="K8" s="41">
        <v>10</v>
      </c>
      <c r="L8" s="41">
        <v>633</v>
      </c>
      <c r="M8" s="41">
        <v>525</v>
      </c>
      <c r="N8" s="41">
        <v>1</v>
      </c>
      <c r="O8" s="41">
        <v>105</v>
      </c>
      <c r="P8" s="41">
        <v>2</v>
      </c>
      <c r="Q8" s="82" t="s">
        <v>1582</v>
      </c>
    </row>
    <row r="9" spans="1:17" s="42" customFormat="1" ht="21" customHeight="1">
      <c r="A9" s="39" t="s">
        <v>1443</v>
      </c>
      <c r="B9" s="82">
        <v>661</v>
      </c>
      <c r="C9" s="41">
        <v>2</v>
      </c>
      <c r="D9" s="41">
        <v>2</v>
      </c>
      <c r="E9" s="41">
        <v>80</v>
      </c>
      <c r="F9" s="41">
        <v>23</v>
      </c>
      <c r="G9" s="41">
        <v>53</v>
      </c>
      <c r="H9" s="41">
        <v>3</v>
      </c>
      <c r="I9" s="41">
        <v>1</v>
      </c>
      <c r="J9" s="41">
        <v>2</v>
      </c>
      <c r="K9" s="41">
        <v>10</v>
      </c>
      <c r="L9" s="41">
        <v>565</v>
      </c>
      <c r="M9" s="41">
        <v>455</v>
      </c>
      <c r="N9" s="41">
        <v>1</v>
      </c>
      <c r="O9" s="41">
        <v>107</v>
      </c>
      <c r="P9" s="39">
        <v>2</v>
      </c>
      <c r="Q9" s="82" t="s">
        <v>1443</v>
      </c>
    </row>
    <row r="10" spans="1:17" s="42" customFormat="1" ht="21" customHeight="1">
      <c r="A10" s="39" t="s">
        <v>1206</v>
      </c>
      <c r="B10" s="41">
        <v>699</v>
      </c>
      <c r="C10" s="41">
        <v>2</v>
      </c>
      <c r="D10" s="41">
        <v>2</v>
      </c>
      <c r="E10" s="41">
        <v>91</v>
      </c>
      <c r="F10" s="41">
        <v>26</v>
      </c>
      <c r="G10" s="41">
        <v>60</v>
      </c>
      <c r="H10" s="41">
        <v>4</v>
      </c>
      <c r="I10" s="41">
        <v>1</v>
      </c>
      <c r="J10" s="41">
        <v>2</v>
      </c>
      <c r="K10" s="41">
        <v>13</v>
      </c>
      <c r="L10" s="41">
        <v>589</v>
      </c>
      <c r="M10" s="41">
        <v>479</v>
      </c>
      <c r="N10" s="41">
        <v>1</v>
      </c>
      <c r="O10" s="41">
        <v>107</v>
      </c>
      <c r="P10" s="41">
        <v>2</v>
      </c>
      <c r="Q10" s="82" t="s">
        <v>1206</v>
      </c>
    </row>
    <row r="11" spans="1:17" s="42" customFormat="1" ht="21" customHeight="1">
      <c r="A11" s="39" t="s">
        <v>1676</v>
      </c>
      <c r="B11" s="41">
        <v>715</v>
      </c>
      <c r="C11" s="41">
        <v>3</v>
      </c>
      <c r="D11" s="41">
        <v>2</v>
      </c>
      <c r="E11" s="41">
        <v>113</v>
      </c>
      <c r="F11" s="41">
        <v>31</v>
      </c>
      <c r="G11" s="41">
        <v>77</v>
      </c>
      <c r="H11" s="41">
        <v>4</v>
      </c>
      <c r="I11" s="41">
        <v>1</v>
      </c>
      <c r="J11" s="41">
        <v>2</v>
      </c>
      <c r="K11" s="41">
        <v>14</v>
      </c>
      <c r="L11" s="41">
        <v>581</v>
      </c>
      <c r="M11" s="41">
        <v>471</v>
      </c>
      <c r="N11" s="41">
        <v>1</v>
      </c>
      <c r="O11" s="41">
        <v>107</v>
      </c>
      <c r="P11" s="41">
        <v>2</v>
      </c>
      <c r="Q11" s="82" t="s">
        <v>1676</v>
      </c>
    </row>
    <row r="12" spans="1:17" s="42" customFormat="1" ht="21" customHeight="1">
      <c r="A12" s="1053" t="s">
        <v>1016</v>
      </c>
      <c r="B12" s="1142">
        <v>775</v>
      </c>
      <c r="C12" s="859">
        <v>3</v>
      </c>
      <c r="D12" s="859">
        <v>2</v>
      </c>
      <c r="E12" s="859">
        <v>131</v>
      </c>
      <c r="F12" s="859">
        <v>29</v>
      </c>
      <c r="G12" s="859">
        <v>96</v>
      </c>
      <c r="H12" s="859">
        <v>5</v>
      </c>
      <c r="I12" s="859">
        <v>1</v>
      </c>
      <c r="J12" s="859">
        <v>0</v>
      </c>
      <c r="K12" s="859">
        <v>20</v>
      </c>
      <c r="L12" s="859">
        <v>619</v>
      </c>
      <c r="M12" s="859">
        <v>496</v>
      </c>
      <c r="N12" s="859">
        <v>1</v>
      </c>
      <c r="O12" s="859">
        <v>121</v>
      </c>
      <c r="P12" s="860">
        <v>1</v>
      </c>
      <c r="Q12" s="1054" t="s">
        <v>1016</v>
      </c>
    </row>
    <row r="13" spans="1:17" s="76" customFormat="1" ht="18" customHeight="1">
      <c r="A13" s="200" t="s">
        <v>1278</v>
      </c>
      <c r="B13" s="202"/>
      <c r="C13" s="202"/>
      <c r="D13" s="203"/>
      <c r="E13" s="203"/>
      <c r="F13" s="203"/>
      <c r="G13" s="292"/>
      <c r="H13" s="292"/>
      <c r="L13" s="292"/>
      <c r="M13" s="292"/>
      <c r="O13" s="372"/>
      <c r="P13" s="292"/>
      <c r="Q13" s="292" t="s">
        <v>1188</v>
      </c>
    </row>
    <row r="14" s="281" customFormat="1" ht="12.75"/>
    <row r="15" s="281" customFormat="1" ht="12.75"/>
    <row r="16" s="281" customFormat="1" ht="12.75"/>
    <row r="17" s="281" customFormat="1" ht="12.75"/>
    <row r="18" s="281" customFormat="1" ht="12.75"/>
    <row r="19" s="281" customFormat="1" ht="12.75"/>
    <row r="20" s="281" customFormat="1" ht="12.75"/>
    <row r="21" s="281" customFormat="1" ht="12.75"/>
    <row r="22" s="281" customFormat="1" ht="12.75"/>
    <row r="23" s="281" customFormat="1" ht="12.75"/>
    <row r="24" s="281" customFormat="1" ht="12.75"/>
    <row r="25" s="281" customFormat="1" ht="12.75"/>
    <row r="26" s="281" customFormat="1" ht="12.75"/>
    <row r="27" s="281" customFormat="1" ht="12.75"/>
    <row r="28" s="281" customFormat="1" ht="12.75"/>
    <row r="29" s="281" customFormat="1" ht="12.75"/>
    <row r="30" s="281" customFormat="1" ht="12.75"/>
    <row r="31" s="281" customFormat="1" ht="12.75"/>
    <row r="32" s="281" customFormat="1" ht="12.75"/>
    <row r="33" s="281" customFormat="1" ht="12.75"/>
    <row r="34" s="281" customFormat="1" ht="12.75"/>
    <row r="35" s="281" customFormat="1" ht="12.75"/>
    <row r="36" s="281" customFormat="1" ht="12.75"/>
    <row r="37" s="281" customFormat="1" ht="12.75"/>
    <row r="38" s="281" customFormat="1" ht="12.75"/>
    <row r="39" s="281" customFormat="1" ht="12.75"/>
    <row r="40" s="281" customFormat="1" ht="12.75"/>
    <row r="41" s="281" customFormat="1" ht="12.75"/>
    <row r="42" s="281" customFormat="1" ht="12.75"/>
    <row r="43" s="281" customFormat="1" ht="12.75"/>
    <row r="44" s="281" customFormat="1" ht="12.75"/>
    <row r="45" s="281" customFormat="1" ht="12.75"/>
    <row r="46" s="281" customFormat="1" ht="12.75"/>
    <row r="47" s="281" customFormat="1" ht="12.75"/>
    <row r="48" s="281" customFormat="1" ht="12.75"/>
    <row r="49" s="281" customFormat="1" ht="12.75"/>
    <row r="50" s="281" customFormat="1" ht="12.75"/>
    <row r="51" s="281" customFormat="1" ht="12.75"/>
    <row r="52" s="281" customFormat="1" ht="12.75"/>
    <row r="53" s="281" customFormat="1" ht="12.75"/>
    <row r="54" s="281" customFormat="1" ht="12.75"/>
    <row r="55" s="281" customFormat="1" ht="12.75"/>
    <row r="56" s="281" customFormat="1" ht="12.75"/>
    <row r="57" s="281" customFormat="1" ht="12.75"/>
    <row r="58" s="281" customFormat="1" ht="12.75"/>
    <row r="59" s="281" customFormat="1" ht="12.75"/>
    <row r="60" s="281" customFormat="1" ht="12.75"/>
    <row r="61" s="281" customFormat="1" ht="12.75"/>
    <row r="62" s="281" customFormat="1" ht="12.75"/>
    <row r="63" s="281" customFormat="1" ht="12.75"/>
    <row r="64" s="281" customFormat="1" ht="12.75"/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  <row r="75" s="281" customFormat="1" ht="12.75"/>
    <row r="76" s="281" customFormat="1" ht="12.75"/>
    <row r="77" s="281" customFormat="1" ht="12.75"/>
    <row r="78" s="281" customFormat="1" ht="12.75"/>
    <row r="79" s="281" customFormat="1" ht="12.75"/>
    <row r="80" s="281" customFormat="1" ht="12.75"/>
    <row r="81" s="281" customFormat="1" ht="12.75"/>
    <row r="82" s="281" customFormat="1" ht="12.75"/>
    <row r="83" s="281" customFormat="1" ht="12.75"/>
    <row r="84" s="281" customFormat="1" ht="12.75"/>
    <row r="85" s="281" customFormat="1" ht="12.75"/>
    <row r="86" s="281" customFormat="1" ht="12.75"/>
    <row r="87" s="281" customFormat="1" ht="12.75"/>
    <row r="88" s="281" customFormat="1" ht="12.75"/>
    <row r="89" s="281" customFormat="1" ht="12.75"/>
    <row r="90" s="281" customFormat="1" ht="12.75"/>
    <row r="91" s="281" customFormat="1" ht="12.75"/>
    <row r="92" s="281" customFormat="1" ht="12.75"/>
    <row r="93" s="281" customFormat="1" ht="12.75"/>
    <row r="94" s="281" customFormat="1" ht="12.75"/>
    <row r="95" s="281" customFormat="1" ht="12.75"/>
    <row r="96" s="281" customFormat="1" ht="12.75"/>
    <row r="97" s="281" customFormat="1" ht="12.75"/>
    <row r="98" s="281" customFormat="1" ht="12.75"/>
    <row r="99" s="281" customFormat="1" ht="12.75"/>
    <row r="100" s="281" customFormat="1" ht="12.75"/>
    <row r="101" s="281" customFormat="1" ht="12.75"/>
    <row r="102" s="281" customFormat="1" ht="12.75"/>
    <row r="103" s="281" customFormat="1" ht="12.75"/>
    <row r="104" s="281" customFormat="1" ht="12.75"/>
    <row r="105" s="281" customFormat="1" ht="12.75"/>
    <row r="106" s="281" customFormat="1" ht="12.75"/>
    <row r="107" s="281" customFormat="1" ht="12.75"/>
    <row r="108" s="281" customFormat="1" ht="12.75"/>
    <row r="109" s="281" customFormat="1" ht="12.75"/>
    <row r="110" s="281" customFormat="1" ht="12.75"/>
    <row r="111" s="281" customFormat="1" ht="12.75"/>
    <row r="112" s="281" customFormat="1" ht="12.75"/>
    <row r="113" s="281" customFormat="1" ht="12.75"/>
    <row r="114" s="281" customFormat="1" ht="12.75"/>
    <row r="115" s="281" customFormat="1" ht="12.75"/>
    <row r="116" s="281" customFormat="1" ht="12.75"/>
    <row r="117" s="281" customFormat="1" ht="12.75"/>
    <row r="118" s="281" customFormat="1" ht="12.75"/>
    <row r="119" s="281" customFormat="1" ht="12.75"/>
    <row r="120" s="281" customFormat="1" ht="12.75"/>
    <row r="121" s="281" customFormat="1" ht="12.75"/>
    <row r="122" s="281" customFormat="1" ht="12.75"/>
    <row r="123" s="281" customFormat="1" ht="12.75"/>
    <row r="124" s="281" customFormat="1" ht="12.75"/>
    <row r="125" s="281" customFormat="1" ht="12.75"/>
    <row r="126" s="281" customFormat="1" ht="12.75"/>
    <row r="127" s="281" customFormat="1" ht="12.75"/>
    <row r="128" s="281" customFormat="1" ht="12.75"/>
    <row r="129" s="281" customFormat="1" ht="12.75"/>
    <row r="130" s="281" customFormat="1" ht="12.75"/>
    <row r="131" s="281" customFormat="1" ht="12.75"/>
    <row r="132" s="281" customFormat="1" ht="12.75"/>
    <row r="133" s="281" customFormat="1" ht="12.75"/>
    <row r="134" s="281" customFormat="1" ht="12.75"/>
    <row r="135" s="281" customFormat="1" ht="12.75"/>
    <row r="136" s="281" customFormat="1" ht="12.75"/>
    <row r="137" s="281" customFormat="1" ht="12.75"/>
    <row r="138" s="281" customFormat="1" ht="12.75"/>
    <row r="139" s="281" customFormat="1" ht="12.75"/>
    <row r="140" s="281" customFormat="1" ht="12.75"/>
    <row r="141" s="281" customFormat="1" ht="12.75"/>
    <row r="142" s="281" customFormat="1" ht="12.75"/>
    <row r="143" s="281" customFormat="1" ht="12.75"/>
    <row r="144" s="281" customFormat="1" ht="12.75"/>
    <row r="145" s="281" customFormat="1" ht="12.75"/>
    <row r="146" s="281" customFormat="1" ht="12.75"/>
    <row r="147" s="281" customFormat="1" ht="12.75"/>
    <row r="148" s="281" customFormat="1" ht="12.75"/>
    <row r="149" s="281" customFormat="1" ht="12.75"/>
    <row r="150" s="281" customFormat="1" ht="12.75"/>
    <row r="151" s="281" customFormat="1" ht="12.75"/>
    <row r="152" s="281" customFormat="1" ht="12.75"/>
    <row r="153" s="281" customFormat="1" ht="12.75"/>
    <row r="154" s="281" customFormat="1" ht="12.75"/>
    <row r="155" s="281" customFormat="1" ht="12.75"/>
    <row r="156" s="281" customFormat="1" ht="12.75"/>
    <row r="157" s="281" customFormat="1" ht="12.75"/>
    <row r="158" s="281" customFormat="1" ht="12.75"/>
    <row r="159" s="281" customFormat="1" ht="12.75"/>
    <row r="160" s="281" customFormat="1" ht="12.75"/>
    <row r="161" s="281" customFormat="1" ht="12.75"/>
    <row r="162" s="281" customFormat="1" ht="12.75"/>
    <row r="163" s="281" customFormat="1" ht="12.75"/>
    <row r="164" s="281" customFormat="1" ht="12.75"/>
    <row r="165" s="281" customFormat="1" ht="12.75"/>
    <row r="166" s="281" customFormat="1" ht="12.75"/>
    <row r="167" s="281" customFormat="1" ht="12.75"/>
    <row r="168" s="281" customFormat="1" ht="12.75"/>
    <row r="169" s="281" customFormat="1" ht="12.75"/>
    <row r="170" s="281" customFormat="1" ht="12.75"/>
    <row r="171" s="281" customFormat="1" ht="12.75"/>
    <row r="172" s="281" customFormat="1" ht="12.75"/>
    <row r="173" s="281" customFormat="1" ht="12.75"/>
    <row r="174" s="281" customFormat="1" ht="12.75"/>
    <row r="175" s="281" customFormat="1" ht="12.75"/>
    <row r="176" s="281" customFormat="1" ht="12.75"/>
  </sheetData>
  <mergeCells count="5">
    <mergeCell ref="A1:Q1"/>
    <mergeCell ref="A3:A5"/>
    <mergeCell ref="E3:I3"/>
    <mergeCell ref="L3:P3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30.7109375" style="0" customWidth="1"/>
    <col min="2" max="2" width="13.8515625" style="0" customWidth="1"/>
    <col min="3" max="3" width="10.140625" style="0" customWidth="1"/>
    <col min="4" max="4" width="14.8515625" style="0" customWidth="1"/>
    <col min="5" max="5" width="14.28125" style="0" customWidth="1"/>
    <col min="6" max="6" width="12.57421875" style="0" customWidth="1"/>
    <col min="7" max="7" width="14.140625" style="0" customWidth="1"/>
    <col min="8" max="8" width="10.8515625" style="0" customWidth="1"/>
    <col min="9" max="9" width="12.421875" style="0" customWidth="1"/>
    <col min="10" max="10" width="13.421875" style="0" customWidth="1"/>
    <col min="11" max="16384" width="21.57421875" style="0" customWidth="1"/>
  </cols>
  <sheetData>
    <row r="1" spans="1:10" s="173" customFormat="1" ht="32.25" customHeight="1">
      <c r="A1" s="1501" t="s">
        <v>856</v>
      </c>
      <c r="B1" s="1501"/>
      <c r="C1" s="1501"/>
      <c r="D1" s="1501"/>
      <c r="E1" s="1501"/>
      <c r="F1" s="1501"/>
      <c r="G1" s="1501"/>
      <c r="H1" s="1501"/>
      <c r="I1" s="1501"/>
      <c r="J1" s="1501"/>
    </row>
    <row r="2" spans="1:10" s="32" customFormat="1" ht="18" customHeight="1">
      <c r="A2" s="32" t="s">
        <v>616</v>
      </c>
      <c r="J2" s="90" t="s">
        <v>1448</v>
      </c>
    </row>
    <row r="3" spans="1:10" s="37" customFormat="1" ht="31.5" customHeight="1">
      <c r="A3" s="1613" t="s">
        <v>626</v>
      </c>
      <c r="B3" s="294" t="s">
        <v>1478</v>
      </c>
      <c r="C3" s="1615" t="s">
        <v>635</v>
      </c>
      <c r="D3" s="1447"/>
      <c r="E3" s="1445"/>
      <c r="F3" s="1615" t="s">
        <v>636</v>
      </c>
      <c r="G3" s="1447"/>
      <c r="H3" s="1445"/>
      <c r="I3" s="294" t="s">
        <v>637</v>
      </c>
      <c r="J3" s="1473" t="s">
        <v>1449</v>
      </c>
    </row>
    <row r="4" spans="1:10" s="37" customFormat="1" ht="31.5" customHeight="1">
      <c r="A4" s="1467"/>
      <c r="B4" s="152"/>
      <c r="C4" s="80"/>
      <c r="D4" s="294" t="s">
        <v>638</v>
      </c>
      <c r="E4" s="294" t="s">
        <v>639</v>
      </c>
      <c r="F4" s="80"/>
      <c r="G4" s="294" t="s">
        <v>640</v>
      </c>
      <c r="H4" s="295" t="s">
        <v>617</v>
      </c>
      <c r="I4" s="152"/>
      <c r="J4" s="1462"/>
    </row>
    <row r="5" spans="1:10" s="37" customFormat="1" ht="31.5" customHeight="1">
      <c r="A5" s="1467"/>
      <c r="B5" s="152"/>
      <c r="C5" s="80"/>
      <c r="D5" s="152" t="s">
        <v>618</v>
      </c>
      <c r="E5" s="296" t="s">
        <v>619</v>
      </c>
      <c r="F5" s="80"/>
      <c r="G5" s="152"/>
      <c r="H5" s="47"/>
      <c r="I5" s="152" t="s">
        <v>620</v>
      </c>
      <c r="J5" s="1462"/>
    </row>
    <row r="6" spans="1:10" s="37" customFormat="1" ht="33" customHeight="1">
      <c r="A6" s="1443"/>
      <c r="B6" s="49" t="s">
        <v>1388</v>
      </c>
      <c r="C6" s="96"/>
      <c r="D6" s="49" t="s">
        <v>621</v>
      </c>
      <c r="E6" s="255" t="s">
        <v>622</v>
      </c>
      <c r="F6" s="96"/>
      <c r="G6" s="49" t="s">
        <v>623</v>
      </c>
      <c r="H6" s="51" t="s">
        <v>624</v>
      </c>
      <c r="I6" s="49" t="s">
        <v>625</v>
      </c>
      <c r="J6" s="1474"/>
    </row>
    <row r="7" spans="1:11" s="41" customFormat="1" ht="30.75" customHeight="1">
      <c r="A7" s="544" t="s">
        <v>1616</v>
      </c>
      <c r="B7" s="123">
        <v>12737</v>
      </c>
      <c r="C7" s="124">
        <v>5927</v>
      </c>
      <c r="D7" s="124">
        <v>3476</v>
      </c>
      <c r="E7" s="124">
        <v>2451</v>
      </c>
      <c r="F7" s="124">
        <v>557</v>
      </c>
      <c r="G7" s="124">
        <v>235</v>
      </c>
      <c r="H7" s="124">
        <v>322</v>
      </c>
      <c r="I7" s="637">
        <v>6253</v>
      </c>
      <c r="J7" s="545" t="s">
        <v>1241</v>
      </c>
      <c r="K7" s="41" t="s">
        <v>1444</v>
      </c>
    </row>
    <row r="8" spans="1:10" s="211" customFormat="1" ht="30.75" customHeight="1">
      <c r="A8" s="543" t="s">
        <v>386</v>
      </c>
      <c r="B8" s="806">
        <f>SUM(C8,F8,I8)</f>
        <v>33789</v>
      </c>
      <c r="C8" s="803">
        <v>7891</v>
      </c>
      <c r="D8" s="803">
        <v>5430</v>
      </c>
      <c r="E8" s="803">
        <v>2461</v>
      </c>
      <c r="F8" s="804">
        <v>3807</v>
      </c>
      <c r="G8" s="803">
        <v>86</v>
      </c>
      <c r="H8" s="803">
        <v>3721</v>
      </c>
      <c r="I8" s="805">
        <v>22091</v>
      </c>
      <c r="J8" s="545" t="s">
        <v>1250</v>
      </c>
    </row>
    <row r="9" spans="1:10" s="42" customFormat="1" ht="30.75" customHeight="1">
      <c r="A9" s="39" t="s">
        <v>1450</v>
      </c>
      <c r="B9" s="123">
        <f>SUM(C9+F9+I9)</f>
        <v>46337</v>
      </c>
      <c r="C9" s="124">
        <v>13783</v>
      </c>
      <c r="D9" s="124">
        <v>8906</v>
      </c>
      <c r="E9" s="124">
        <v>4877</v>
      </c>
      <c r="F9" s="124">
        <v>4370</v>
      </c>
      <c r="G9" s="124">
        <v>4370</v>
      </c>
      <c r="H9" s="609">
        <v>0</v>
      </c>
      <c r="I9" s="124">
        <v>28184</v>
      </c>
      <c r="J9" s="82" t="s">
        <v>1450</v>
      </c>
    </row>
    <row r="10" spans="1:10" s="42" customFormat="1" ht="30.75" customHeight="1">
      <c r="A10" s="39" t="s">
        <v>1443</v>
      </c>
      <c r="B10" s="123">
        <f>SUM(C10,F10,I10)</f>
        <v>46218</v>
      </c>
      <c r="C10" s="124">
        <v>13833</v>
      </c>
      <c r="D10" s="124">
        <v>8906</v>
      </c>
      <c r="E10" s="124">
        <v>4927</v>
      </c>
      <c r="F10" s="124">
        <v>3956</v>
      </c>
      <c r="G10" s="124">
        <v>3956</v>
      </c>
      <c r="H10" s="609" t="s">
        <v>1580</v>
      </c>
      <c r="I10" s="124">
        <v>28429</v>
      </c>
      <c r="J10" s="82" t="s">
        <v>1443</v>
      </c>
    </row>
    <row r="11" spans="1:10" s="42" customFormat="1" ht="30.75" customHeight="1">
      <c r="A11" s="39" t="s">
        <v>1206</v>
      </c>
      <c r="B11" s="124">
        <v>45764</v>
      </c>
      <c r="C11" s="124">
        <v>13822</v>
      </c>
      <c r="D11" s="124">
        <v>8900</v>
      </c>
      <c r="E11" s="124">
        <v>4922</v>
      </c>
      <c r="F11" s="124">
        <v>3919</v>
      </c>
      <c r="G11" s="124">
        <v>3919</v>
      </c>
      <c r="H11" s="609">
        <v>0</v>
      </c>
      <c r="I11" s="124">
        <v>28023</v>
      </c>
      <c r="J11" s="82" t="s">
        <v>1206</v>
      </c>
    </row>
    <row r="12" spans="1:10" s="42" customFormat="1" ht="30.75" customHeight="1">
      <c r="A12" s="39" t="s">
        <v>1676</v>
      </c>
      <c r="B12" s="124">
        <v>45439</v>
      </c>
      <c r="C12" s="124">
        <v>13822</v>
      </c>
      <c r="D12" s="124">
        <v>8900</v>
      </c>
      <c r="E12" s="124">
        <v>4922</v>
      </c>
      <c r="F12" s="124">
        <v>3916</v>
      </c>
      <c r="G12" s="124">
        <v>2175</v>
      </c>
      <c r="H12" s="609">
        <v>1741</v>
      </c>
      <c r="I12" s="124">
        <v>27701</v>
      </c>
      <c r="J12" s="82" t="s">
        <v>1676</v>
      </c>
    </row>
    <row r="13" spans="1:10" s="110" customFormat="1" ht="30.75" customHeight="1">
      <c r="A13" s="262" t="s">
        <v>1681</v>
      </c>
      <c r="B13" s="1143">
        <f>SUM(C13,F13,I13)</f>
        <v>45383</v>
      </c>
      <c r="C13" s="1143">
        <f>SUM(D13:E13)</f>
        <v>13821</v>
      </c>
      <c r="D13" s="1144">
        <v>8900</v>
      </c>
      <c r="E13" s="1144">
        <v>4921</v>
      </c>
      <c r="F13" s="1143">
        <f>SUM(G13:H13)</f>
        <v>3910</v>
      </c>
      <c r="G13" s="1143">
        <v>2169</v>
      </c>
      <c r="H13" s="1143">
        <v>1741</v>
      </c>
      <c r="I13" s="1144">
        <v>27652</v>
      </c>
      <c r="J13" s="344" t="s">
        <v>1679</v>
      </c>
    </row>
    <row r="14" spans="1:10" s="6" customFormat="1" ht="18" customHeight="1">
      <c r="A14" s="200" t="s">
        <v>786</v>
      </c>
      <c r="B14" s="201"/>
      <c r="I14" s="236"/>
      <c r="J14" s="236" t="s">
        <v>787</v>
      </c>
    </row>
    <row r="15" s="281" customFormat="1" ht="12.75"/>
    <row r="16" s="281" customFormat="1" ht="12.75"/>
    <row r="17" s="281" customFormat="1" ht="12.75"/>
    <row r="18" s="281" customFormat="1" ht="12.75"/>
    <row r="19" s="281" customFormat="1" ht="12.75"/>
    <row r="20" s="281" customFormat="1" ht="12.75"/>
    <row r="21" s="281" customFormat="1" ht="12.75"/>
    <row r="22" s="281" customFormat="1" ht="12.75"/>
    <row r="23" s="281" customFormat="1" ht="12.75"/>
    <row r="24" s="281" customFormat="1" ht="12.75"/>
    <row r="25" s="281" customFormat="1" ht="12.75"/>
    <row r="26" s="281" customFormat="1" ht="12.75"/>
    <row r="27" s="281" customFormat="1" ht="12.75"/>
    <row r="28" s="281" customFormat="1" ht="12.75"/>
    <row r="29" s="281" customFormat="1" ht="12.75"/>
    <row r="30" s="281" customFormat="1" ht="12.75"/>
    <row r="31" s="281" customFormat="1" ht="12.75"/>
    <row r="32" s="281" customFormat="1" ht="12.75"/>
    <row r="33" s="281" customFormat="1" ht="12.75"/>
    <row r="34" s="281" customFormat="1" ht="12.75"/>
    <row r="35" s="281" customFormat="1" ht="12.75"/>
    <row r="36" s="281" customFormat="1" ht="12.75"/>
    <row r="37" s="281" customFormat="1" ht="12.75"/>
    <row r="38" s="281" customFormat="1" ht="12.75"/>
    <row r="39" s="281" customFormat="1" ht="12.75"/>
    <row r="40" s="281" customFormat="1" ht="12.75"/>
    <row r="41" s="281" customFormat="1" ht="12.75"/>
    <row r="42" s="281" customFormat="1" ht="12.75"/>
    <row r="43" s="281" customFormat="1" ht="12.75"/>
    <row r="44" s="281" customFormat="1" ht="12.75"/>
    <row r="45" s="281" customFormat="1" ht="12.75"/>
    <row r="46" s="281" customFormat="1" ht="12.75"/>
    <row r="47" s="281" customFormat="1" ht="12.75"/>
    <row r="48" s="281" customFormat="1" ht="12.75"/>
    <row r="49" s="281" customFormat="1" ht="12.75"/>
    <row r="50" s="281" customFormat="1" ht="12.75"/>
    <row r="51" s="281" customFormat="1" ht="12.75"/>
    <row r="52" s="281" customFormat="1" ht="12.75"/>
    <row r="53" s="281" customFormat="1" ht="12.75"/>
    <row r="54" s="281" customFormat="1" ht="12.75"/>
    <row r="55" s="281" customFormat="1" ht="12.75"/>
    <row r="56" s="281" customFormat="1" ht="12.75"/>
    <row r="57" s="281" customFormat="1" ht="12.75"/>
    <row r="58" s="281" customFormat="1" ht="12.75"/>
    <row r="59" s="281" customFormat="1" ht="12.75"/>
    <row r="60" s="281" customFormat="1" ht="12.75"/>
    <row r="61" s="281" customFormat="1" ht="12.75"/>
    <row r="62" s="281" customFormat="1" ht="12.75"/>
    <row r="63" s="281" customFormat="1" ht="12.75"/>
    <row r="64" s="281" customFormat="1" ht="12.75"/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  <row r="75" s="281" customFormat="1" ht="12.75"/>
    <row r="76" s="281" customFormat="1" ht="12.75"/>
    <row r="77" s="281" customFormat="1" ht="12.75"/>
    <row r="78" s="281" customFormat="1" ht="12.75"/>
    <row r="79" s="281" customFormat="1" ht="12.75"/>
    <row r="80" s="281" customFormat="1" ht="12.75"/>
    <row r="81" s="281" customFormat="1" ht="12.75"/>
    <row r="82" s="281" customFormat="1" ht="12.75"/>
    <row r="83" s="281" customFormat="1" ht="12.75"/>
    <row r="84" s="281" customFormat="1" ht="12.75"/>
    <row r="85" s="281" customFormat="1" ht="12.75"/>
    <row r="86" s="281" customFormat="1" ht="12.75"/>
    <row r="87" s="281" customFormat="1" ht="12.75"/>
    <row r="88" s="281" customFormat="1" ht="12.75"/>
    <row r="89" s="281" customFormat="1" ht="12.75"/>
    <row r="90" s="281" customFormat="1" ht="12.75"/>
    <row r="91" s="281" customFormat="1" ht="12.75"/>
    <row r="92" s="281" customFormat="1" ht="12.75"/>
    <row r="93" s="281" customFormat="1" ht="12.75"/>
    <row r="94" s="281" customFormat="1" ht="12.75"/>
    <row r="95" s="281" customFormat="1" ht="12.75"/>
    <row r="96" s="281" customFormat="1" ht="12.75"/>
    <row r="97" s="281" customFormat="1" ht="12.75"/>
    <row r="98" s="281" customFormat="1" ht="12.75"/>
    <row r="99" s="281" customFormat="1" ht="12.75"/>
    <row r="100" s="281" customFormat="1" ht="12.75"/>
    <row r="101" s="281" customFormat="1" ht="12.75"/>
    <row r="102" s="281" customFormat="1" ht="12.75"/>
    <row r="103" s="281" customFormat="1" ht="12.75"/>
    <row r="104" s="281" customFormat="1" ht="12.75"/>
    <row r="105" s="281" customFormat="1" ht="12.75"/>
    <row r="106" s="281" customFormat="1" ht="12.75"/>
    <row r="107" s="281" customFormat="1" ht="12.75"/>
    <row r="108" s="281" customFormat="1" ht="12.75"/>
    <row r="109" s="281" customFormat="1" ht="12.75"/>
    <row r="110" s="281" customFormat="1" ht="12.75"/>
    <row r="111" s="281" customFormat="1" ht="12.75"/>
    <row r="112" s="281" customFormat="1" ht="12.75"/>
    <row r="113" s="281" customFormat="1" ht="12.75"/>
    <row r="114" s="281" customFormat="1" ht="12.75"/>
    <row r="115" s="281" customFormat="1" ht="12.75"/>
    <row r="116" s="281" customFormat="1" ht="12.75"/>
    <row r="117" s="281" customFormat="1" ht="12.75"/>
    <row r="118" s="281" customFormat="1" ht="12.75"/>
    <row r="119" s="281" customFormat="1" ht="12.75"/>
    <row r="120" s="281" customFormat="1" ht="12.75"/>
    <row r="121" s="281" customFormat="1" ht="12.75"/>
    <row r="122" s="281" customFormat="1" ht="12.75"/>
    <row r="123" s="281" customFormat="1" ht="12.75"/>
    <row r="124" s="281" customFormat="1" ht="12.75"/>
    <row r="125" s="281" customFormat="1" ht="12.75"/>
    <row r="126" s="281" customFormat="1" ht="12.75"/>
    <row r="127" s="281" customFormat="1" ht="12.75"/>
    <row r="128" s="281" customFormat="1" ht="12.75"/>
    <row r="129" s="281" customFormat="1" ht="12.75"/>
    <row r="130" s="281" customFormat="1" ht="12.75"/>
    <row r="131" s="281" customFormat="1" ht="12.75"/>
    <row r="132" s="281" customFormat="1" ht="12.75"/>
    <row r="133" s="281" customFormat="1" ht="12.75"/>
    <row r="134" s="281" customFormat="1" ht="12.75"/>
    <row r="135" s="281" customFormat="1" ht="12.75"/>
    <row r="136" s="281" customFormat="1" ht="12.75"/>
    <row r="137" s="281" customFormat="1" ht="12.75"/>
    <row r="138" s="281" customFormat="1" ht="12.75"/>
    <row r="139" s="281" customFormat="1" ht="12.75"/>
    <row r="140" s="281" customFormat="1" ht="12.75"/>
    <row r="141" s="281" customFormat="1" ht="12.75"/>
    <row r="142" s="281" customFormat="1" ht="12.75"/>
    <row r="143" s="281" customFormat="1" ht="12.75"/>
    <row r="144" s="281" customFormat="1" ht="12.75"/>
    <row r="145" s="281" customFormat="1" ht="12.75"/>
    <row r="146" s="281" customFormat="1" ht="12.75"/>
    <row r="147" s="281" customFormat="1" ht="12.75"/>
    <row r="148" s="281" customFormat="1" ht="12.75"/>
    <row r="149" s="281" customFormat="1" ht="12.75"/>
    <row r="150" s="281" customFormat="1" ht="12.75"/>
    <row r="151" s="281" customFormat="1" ht="12.75"/>
    <row r="152" s="281" customFormat="1" ht="12.75"/>
    <row r="153" s="281" customFormat="1" ht="12.75"/>
    <row r="154" s="281" customFormat="1" ht="12.75"/>
    <row r="155" s="281" customFormat="1" ht="12.75"/>
    <row r="156" s="281" customFormat="1" ht="12.75"/>
    <row r="157" s="281" customFormat="1" ht="12.75"/>
    <row r="158" s="281" customFormat="1" ht="12.75"/>
    <row r="159" s="281" customFormat="1" ht="12.75"/>
    <row r="160" s="281" customFormat="1" ht="12.75"/>
    <row r="161" s="281" customFormat="1" ht="12.75"/>
    <row r="162" s="281" customFormat="1" ht="12.75"/>
    <row r="163" s="281" customFormat="1" ht="12.75"/>
    <row r="164" s="281" customFormat="1" ht="12.75"/>
    <row r="165" s="281" customFormat="1" ht="12.75"/>
    <row r="166" s="281" customFormat="1" ht="12.75"/>
    <row r="167" s="281" customFormat="1" ht="12.75"/>
    <row r="168" s="281" customFormat="1" ht="12.75"/>
    <row r="169" s="281" customFormat="1" ht="12.75"/>
    <row r="170" s="281" customFormat="1" ht="12.75"/>
  </sheetData>
  <mergeCells count="5">
    <mergeCell ref="A1:J1"/>
    <mergeCell ref="A3:A6"/>
    <mergeCell ref="C3:E3"/>
    <mergeCell ref="F3:H3"/>
    <mergeCell ref="J3:J6"/>
  </mergeCells>
  <printOptions/>
  <pageMargins left="0.64" right="0.47" top="1" bottom="1" header="0.5" footer="0.5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W16"/>
  <sheetViews>
    <sheetView zoomScaleSheetLayoutView="100" workbookViewId="0" topLeftCell="A1">
      <selection activeCell="C5" sqref="C5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7" width="11.14062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0.140625" style="0" customWidth="1"/>
    <col min="12" max="12" width="11.140625" style="0" customWidth="1"/>
    <col min="13" max="13" width="13.140625" style="0" customWidth="1"/>
    <col min="14" max="16384" width="12.00390625" style="0" customWidth="1"/>
  </cols>
  <sheetData>
    <row r="1" spans="1:13" s="91" customFormat="1" ht="32.25" customHeight="1">
      <c r="A1" s="1407" t="s">
        <v>857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</row>
    <row r="2" spans="1:13" s="32" customFormat="1" ht="18" customHeight="1">
      <c r="A2" s="32" t="s">
        <v>1463</v>
      </c>
      <c r="M2" s="90" t="s">
        <v>1448</v>
      </c>
    </row>
    <row r="3" spans="1:13" s="37" customFormat="1" ht="38.25" customHeight="1">
      <c r="A3" s="1471" t="s">
        <v>1464</v>
      </c>
      <c r="B3" s="22" t="s">
        <v>652</v>
      </c>
      <c r="C3" s="1616" t="s">
        <v>653</v>
      </c>
      <c r="D3" s="1447"/>
      <c r="E3" s="1447"/>
      <c r="F3" s="1447"/>
      <c r="G3" s="1445"/>
      <c r="H3" s="1617" t="s">
        <v>654</v>
      </c>
      <c r="I3" s="1618"/>
      <c r="J3" s="1618"/>
      <c r="K3" s="1618"/>
      <c r="L3" s="1619"/>
      <c r="M3" s="1473" t="s">
        <v>1449</v>
      </c>
    </row>
    <row r="4" spans="1:13" s="37" customFormat="1" ht="28.5" customHeight="1">
      <c r="A4" s="1467"/>
      <c r="B4" s="152"/>
      <c r="C4" s="22" t="s">
        <v>1381</v>
      </c>
      <c r="D4" s="22" t="s">
        <v>641</v>
      </c>
      <c r="E4" s="22" t="s">
        <v>642</v>
      </c>
      <c r="F4" s="22" t="s">
        <v>655</v>
      </c>
      <c r="G4" s="150" t="s">
        <v>656</v>
      </c>
      <c r="H4" s="22" t="s">
        <v>1381</v>
      </c>
      <c r="I4" s="22" t="s">
        <v>643</v>
      </c>
      <c r="J4" s="22" t="s">
        <v>657</v>
      </c>
      <c r="K4" s="22" t="s">
        <v>658</v>
      </c>
      <c r="L4" s="22" t="s">
        <v>659</v>
      </c>
      <c r="M4" s="1462"/>
    </row>
    <row r="5" spans="1:13" s="37" customFormat="1" ht="28.5" customHeight="1">
      <c r="A5" s="1443"/>
      <c r="B5" s="141" t="s">
        <v>1388</v>
      </c>
      <c r="C5" s="18" t="s">
        <v>562</v>
      </c>
      <c r="D5" s="254" t="s">
        <v>644</v>
      </c>
      <c r="E5" s="254" t="s">
        <v>645</v>
      </c>
      <c r="F5" s="141" t="s">
        <v>646</v>
      </c>
      <c r="G5" s="31" t="s">
        <v>647</v>
      </c>
      <c r="H5" s="43" t="s">
        <v>562</v>
      </c>
      <c r="I5" s="141" t="s">
        <v>648</v>
      </c>
      <c r="J5" s="141" t="s">
        <v>649</v>
      </c>
      <c r="K5" s="141" t="s">
        <v>650</v>
      </c>
      <c r="L5" s="254" t="s">
        <v>651</v>
      </c>
      <c r="M5" s="1474"/>
    </row>
    <row r="6" spans="1:13" s="41" customFormat="1" ht="33.75" customHeight="1">
      <c r="A6" s="162" t="s">
        <v>181</v>
      </c>
      <c r="B6" s="616">
        <v>12737</v>
      </c>
      <c r="C6" s="447">
        <v>10134</v>
      </c>
      <c r="D6" s="447">
        <v>3346</v>
      </c>
      <c r="E6" s="447">
        <v>6530</v>
      </c>
      <c r="F6" s="447">
        <v>258</v>
      </c>
      <c r="G6" s="83" t="s">
        <v>1580</v>
      </c>
      <c r="H6" s="447">
        <v>2603</v>
      </c>
      <c r="I6" s="447">
        <v>85</v>
      </c>
      <c r="J6" s="40" t="s">
        <v>1580</v>
      </c>
      <c r="K6" s="613" t="s">
        <v>1580</v>
      </c>
      <c r="L6" s="615">
        <v>2518</v>
      </c>
      <c r="M6" s="515" t="s">
        <v>1241</v>
      </c>
    </row>
    <row r="7" spans="1:127" s="298" customFormat="1" ht="33.75" customHeight="1">
      <c r="A7" s="161" t="s">
        <v>530</v>
      </c>
      <c r="B7" s="585">
        <f>SUM(C7,H7)</f>
        <v>33789</v>
      </c>
      <c r="C7" s="585">
        <f>SUM(D7:G7)</f>
        <v>25181</v>
      </c>
      <c r="D7" s="585">
        <v>9962</v>
      </c>
      <c r="E7" s="585">
        <v>14110</v>
      </c>
      <c r="F7" s="585">
        <v>1109</v>
      </c>
      <c r="G7" s="79" t="s">
        <v>1724</v>
      </c>
      <c r="H7" s="585">
        <v>8608</v>
      </c>
      <c r="I7" s="585">
        <v>404</v>
      </c>
      <c r="J7" s="78">
        <v>1</v>
      </c>
      <c r="K7" s="612" t="s">
        <v>1724</v>
      </c>
      <c r="L7" s="614">
        <v>8203</v>
      </c>
      <c r="M7" s="515" t="s">
        <v>1250</v>
      </c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</row>
    <row r="8" spans="1:13" s="41" customFormat="1" ht="33.75" customHeight="1">
      <c r="A8" s="39" t="s">
        <v>1450</v>
      </c>
      <c r="B8" s="447">
        <v>46337</v>
      </c>
      <c r="C8" s="447">
        <v>33347</v>
      </c>
      <c r="D8" s="447">
        <v>13361</v>
      </c>
      <c r="E8" s="447">
        <v>15308</v>
      </c>
      <c r="F8" s="447">
        <v>4678</v>
      </c>
      <c r="G8" s="83" t="s">
        <v>1580</v>
      </c>
      <c r="H8" s="447">
        <v>12990</v>
      </c>
      <c r="I8" s="447">
        <v>2085</v>
      </c>
      <c r="J8" s="40" t="s">
        <v>1580</v>
      </c>
      <c r="K8" s="613" t="s">
        <v>1580</v>
      </c>
      <c r="L8" s="447">
        <v>10905</v>
      </c>
      <c r="M8" s="82" t="s">
        <v>1450</v>
      </c>
    </row>
    <row r="9" spans="1:13" s="41" customFormat="1" ht="33.75" customHeight="1">
      <c r="A9" s="39" t="s">
        <v>1443</v>
      </c>
      <c r="B9" s="447">
        <f>SUM(C9,H9)</f>
        <v>46218</v>
      </c>
      <c r="C9" s="447">
        <f>SUM(D9:G9)</f>
        <v>33369</v>
      </c>
      <c r="D9" s="447">
        <v>13362</v>
      </c>
      <c r="E9" s="447">
        <v>15328</v>
      </c>
      <c r="F9" s="447">
        <v>4679</v>
      </c>
      <c r="G9" s="83" t="s">
        <v>1580</v>
      </c>
      <c r="H9" s="447">
        <v>12849</v>
      </c>
      <c r="I9" s="447">
        <v>2064</v>
      </c>
      <c r="J9" s="40" t="s">
        <v>1580</v>
      </c>
      <c r="K9" s="613" t="s">
        <v>1580</v>
      </c>
      <c r="L9" s="447">
        <v>10785</v>
      </c>
      <c r="M9" s="82" t="s">
        <v>1443</v>
      </c>
    </row>
    <row r="10" spans="1:13" s="41" customFormat="1" ht="33.75" customHeight="1">
      <c r="A10" s="39" t="s">
        <v>1206</v>
      </c>
      <c r="B10" s="447">
        <v>45764</v>
      </c>
      <c r="C10" s="447">
        <v>33364</v>
      </c>
      <c r="D10" s="447">
        <v>13350</v>
      </c>
      <c r="E10" s="447">
        <v>15335</v>
      </c>
      <c r="F10" s="447">
        <v>4679</v>
      </c>
      <c r="G10" s="83" t="s">
        <v>1447</v>
      </c>
      <c r="H10" s="447">
        <v>12400</v>
      </c>
      <c r="I10" s="447">
        <v>1625</v>
      </c>
      <c r="J10" s="40" t="s">
        <v>1447</v>
      </c>
      <c r="K10" s="613" t="s">
        <v>1447</v>
      </c>
      <c r="L10" s="447">
        <v>10775</v>
      </c>
      <c r="M10" s="82" t="s">
        <v>1206</v>
      </c>
    </row>
    <row r="11" spans="1:13" s="41" customFormat="1" ht="33.75" customHeight="1">
      <c r="A11" s="39" t="s">
        <v>1676</v>
      </c>
      <c r="B11" s="447">
        <v>45439</v>
      </c>
      <c r="C11" s="447">
        <v>33364</v>
      </c>
      <c r="D11" s="447">
        <v>13350</v>
      </c>
      <c r="E11" s="447">
        <v>15335</v>
      </c>
      <c r="F11" s="447">
        <v>4679</v>
      </c>
      <c r="G11" s="83" t="s">
        <v>1447</v>
      </c>
      <c r="H11" s="447">
        <v>12075</v>
      </c>
      <c r="I11" s="447">
        <v>1300</v>
      </c>
      <c r="J11" s="40" t="s">
        <v>1447</v>
      </c>
      <c r="K11" s="613" t="s">
        <v>1447</v>
      </c>
      <c r="L11" s="447">
        <v>10775</v>
      </c>
      <c r="M11" s="82" t="s">
        <v>1676</v>
      </c>
    </row>
    <row r="12" spans="1:13" s="94" customFormat="1" ht="33.75" customHeight="1">
      <c r="A12" s="262" t="s">
        <v>1622</v>
      </c>
      <c r="B12" s="1146">
        <f>SUM(C12,H12)</f>
        <v>45383</v>
      </c>
      <c r="C12" s="871">
        <f>SUM(D12:G12)</f>
        <v>33439</v>
      </c>
      <c r="D12" s="811">
        <v>13350</v>
      </c>
      <c r="E12" s="811">
        <v>15410</v>
      </c>
      <c r="F12" s="811">
        <v>4679</v>
      </c>
      <c r="G12" s="871">
        <v>0</v>
      </c>
      <c r="H12" s="871">
        <v>11944</v>
      </c>
      <c r="I12" s="811">
        <v>1110</v>
      </c>
      <c r="J12" s="871">
        <v>0</v>
      </c>
      <c r="K12" s="871">
        <v>0</v>
      </c>
      <c r="L12" s="1145">
        <v>10834</v>
      </c>
      <c r="M12" s="344" t="s">
        <v>1622</v>
      </c>
    </row>
    <row r="13" spans="1:13" s="6" customFormat="1" ht="18" customHeight="1">
      <c r="A13" s="200" t="s">
        <v>1280</v>
      </c>
      <c r="B13" s="201"/>
      <c r="I13" s="236"/>
      <c r="M13" s="236" t="s">
        <v>788</v>
      </c>
    </row>
    <row r="14" s="297" customFormat="1" ht="13.5"/>
    <row r="15" s="297" customFormat="1" ht="13.5"/>
    <row r="16" spans="2:12" s="297" customFormat="1" ht="13.5">
      <c r="B16" s="870"/>
      <c r="C16" s="870"/>
      <c r="D16" s="872"/>
      <c r="E16" s="873"/>
      <c r="F16" s="873"/>
      <c r="G16" s="870"/>
      <c r="H16" s="870"/>
      <c r="I16" s="873"/>
      <c r="J16" s="762"/>
      <c r="K16" s="762"/>
      <c r="L16" s="873"/>
    </row>
    <row r="17" s="297" customFormat="1" ht="13.5"/>
    <row r="18" s="297" customFormat="1" ht="13.5"/>
    <row r="19" s="297" customFormat="1" ht="13.5"/>
    <row r="20" s="297" customFormat="1" ht="13.5"/>
    <row r="21" s="297" customFormat="1" ht="13.5"/>
    <row r="22" s="297" customFormat="1" ht="13.5"/>
    <row r="23" s="297" customFormat="1" ht="13.5"/>
    <row r="24" s="281" customFormat="1" ht="12.75"/>
    <row r="25" s="281" customFormat="1" ht="12.75"/>
    <row r="26" s="281" customFormat="1" ht="12.75"/>
    <row r="27" s="281" customFormat="1" ht="12.75"/>
    <row r="28" s="281" customFormat="1" ht="12.75"/>
    <row r="29" s="281" customFormat="1" ht="12.75"/>
    <row r="30" s="281" customFormat="1" ht="12.75"/>
    <row r="31" s="281" customFormat="1" ht="12.75"/>
    <row r="32" s="281" customFormat="1" ht="12.75"/>
    <row r="33" s="281" customFormat="1" ht="12.75"/>
    <row r="34" s="281" customFormat="1" ht="12.75"/>
    <row r="35" s="281" customFormat="1" ht="12.75"/>
    <row r="36" s="281" customFormat="1" ht="12.75"/>
    <row r="37" s="281" customFormat="1" ht="12.75"/>
    <row r="38" s="281" customFormat="1" ht="12.75"/>
    <row r="39" s="281" customFormat="1" ht="12.75"/>
    <row r="40" s="281" customFormat="1" ht="12.75"/>
    <row r="41" s="281" customFormat="1" ht="12.75"/>
    <row r="42" s="281" customFormat="1" ht="12.75"/>
    <row r="43" s="281" customFormat="1" ht="12.75"/>
    <row r="44" s="281" customFormat="1" ht="12.75"/>
    <row r="45" s="281" customFormat="1" ht="12.75"/>
    <row r="46" s="281" customFormat="1" ht="12.75"/>
    <row r="47" s="281" customFormat="1" ht="12.75"/>
    <row r="48" s="281" customFormat="1" ht="12.75"/>
    <row r="49" s="281" customFormat="1" ht="12.75"/>
    <row r="50" s="281" customFormat="1" ht="12.75"/>
    <row r="51" s="281" customFormat="1" ht="12.75"/>
    <row r="52" s="281" customFormat="1" ht="12.75"/>
    <row r="53" s="281" customFormat="1" ht="12.75"/>
    <row r="54" s="281" customFormat="1" ht="12.75"/>
    <row r="55" s="281" customFormat="1" ht="12.75"/>
    <row r="56" s="281" customFormat="1" ht="12.75"/>
    <row r="57" s="281" customFormat="1" ht="12.75"/>
    <row r="58" s="281" customFormat="1" ht="12.75"/>
    <row r="59" s="281" customFormat="1" ht="12.75"/>
    <row r="60" s="281" customFormat="1" ht="12.75"/>
    <row r="61" s="281" customFormat="1" ht="12.75"/>
    <row r="62" s="281" customFormat="1" ht="12.75"/>
    <row r="63" s="281" customFormat="1" ht="12.75"/>
    <row r="64" s="281" customFormat="1" ht="12.75"/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  <row r="75" s="281" customFormat="1" ht="12.75"/>
    <row r="76" s="281" customFormat="1" ht="12.75"/>
    <row r="77" s="281" customFormat="1" ht="12.75"/>
    <row r="78" s="281" customFormat="1" ht="12.75"/>
    <row r="79" s="281" customFormat="1" ht="12.75"/>
    <row r="80" s="281" customFormat="1" ht="12.75"/>
    <row r="81" s="281" customFormat="1" ht="12.75"/>
    <row r="82" s="281" customFormat="1" ht="12.75"/>
    <row r="83" s="281" customFormat="1" ht="12.75"/>
    <row r="84" s="281" customFormat="1" ht="12.75"/>
    <row r="85" s="281" customFormat="1" ht="12.75"/>
    <row r="86" s="281" customFormat="1" ht="12.75"/>
    <row r="87" s="281" customFormat="1" ht="12.75"/>
    <row r="88" s="281" customFormat="1" ht="12.75"/>
    <row r="89" s="281" customFormat="1" ht="12.75"/>
    <row r="90" s="281" customFormat="1" ht="12.75"/>
    <row r="91" s="281" customFormat="1" ht="12.75"/>
    <row r="92" s="281" customFormat="1" ht="12.75"/>
    <row r="93" s="281" customFormat="1" ht="12.75"/>
    <row r="94" s="281" customFormat="1" ht="12.75"/>
    <row r="95" s="281" customFormat="1" ht="12.75"/>
    <row r="96" s="281" customFormat="1" ht="12.75"/>
    <row r="97" s="281" customFormat="1" ht="12.75"/>
    <row r="98" s="281" customFormat="1" ht="12.75"/>
    <row r="99" s="281" customFormat="1" ht="12.75"/>
    <row r="100" s="281" customFormat="1" ht="12.75"/>
    <row r="101" s="281" customFormat="1" ht="12.75"/>
    <row r="102" s="281" customFormat="1" ht="12.75"/>
    <row r="103" s="281" customFormat="1" ht="12.75"/>
    <row r="104" s="281" customFormat="1" ht="12.75"/>
    <row r="105" s="281" customFormat="1" ht="12.75"/>
    <row r="106" s="281" customFormat="1" ht="12.75"/>
    <row r="107" s="281" customFormat="1" ht="12.75"/>
    <row r="108" s="281" customFormat="1" ht="12.75"/>
    <row r="109" s="281" customFormat="1" ht="12.75"/>
    <row r="110" s="281" customFormat="1" ht="12.75"/>
    <row r="111" s="281" customFormat="1" ht="12.75"/>
    <row r="112" s="281" customFormat="1" ht="12.75"/>
    <row r="113" s="281" customFormat="1" ht="12.75"/>
    <row r="114" s="281" customFormat="1" ht="12.75"/>
    <row r="115" s="281" customFormat="1" ht="12.75"/>
    <row r="116" s="281" customFormat="1" ht="12.75"/>
    <row r="117" s="281" customFormat="1" ht="12.75"/>
    <row r="118" s="281" customFormat="1" ht="12.75"/>
    <row r="119" s="281" customFormat="1" ht="12.75"/>
    <row r="120" s="281" customFormat="1" ht="12.75"/>
    <row r="121" s="281" customFormat="1" ht="12.75"/>
    <row r="122" s="281" customFormat="1" ht="12.75"/>
    <row r="123" s="281" customFormat="1" ht="12.75"/>
    <row r="124" s="281" customFormat="1" ht="12.75"/>
    <row r="125" s="281" customFormat="1" ht="12.75"/>
    <row r="126" s="281" customFormat="1" ht="12.75"/>
    <row r="127" s="281" customFormat="1" ht="12.75"/>
    <row r="128" s="281" customFormat="1" ht="12.75"/>
    <row r="129" s="281" customFormat="1" ht="12.75"/>
    <row r="130" s="281" customFormat="1" ht="12.75"/>
    <row r="131" s="281" customFormat="1" ht="12.75"/>
    <row r="132" s="281" customFormat="1" ht="12.75"/>
    <row r="133" s="281" customFormat="1" ht="12.75"/>
    <row r="134" s="281" customFormat="1" ht="12.75"/>
    <row r="135" s="281" customFormat="1" ht="12.75"/>
    <row r="136" s="281" customFormat="1" ht="12.75"/>
    <row r="137" s="281" customFormat="1" ht="12.75"/>
    <row r="138" s="281" customFormat="1" ht="12.75"/>
    <row r="139" s="281" customFormat="1" ht="12.75"/>
    <row r="140" s="281" customFormat="1" ht="12.75"/>
    <row r="141" s="281" customFormat="1" ht="12.75"/>
    <row r="142" s="281" customFormat="1" ht="12.75"/>
    <row r="143" s="281" customFormat="1" ht="12.75"/>
    <row r="144" s="281" customFormat="1" ht="12.75"/>
    <row r="145" s="281" customFormat="1" ht="12.75"/>
    <row r="146" s="281" customFormat="1" ht="12.75"/>
  </sheetData>
  <mergeCells count="5">
    <mergeCell ref="A1:M1"/>
    <mergeCell ref="A3:A5"/>
    <mergeCell ref="C3:G3"/>
    <mergeCell ref="H3:L3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V15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4" width="19.421875" style="0" customWidth="1"/>
    <col min="5" max="5" width="19.00390625" style="0" customWidth="1"/>
    <col min="6" max="6" width="17.421875" style="0" customWidth="1"/>
    <col min="7" max="7" width="20.140625" style="0" customWidth="1"/>
    <col min="8" max="16384" width="19.00390625" style="0" customWidth="1"/>
  </cols>
  <sheetData>
    <row r="1" spans="1:7" s="157" customFormat="1" ht="32.25" customHeight="1">
      <c r="A1" s="1501" t="s">
        <v>858</v>
      </c>
      <c r="B1" s="1501"/>
      <c r="C1" s="1501"/>
      <c r="D1" s="1501"/>
      <c r="E1" s="1501"/>
      <c r="F1" s="1501"/>
      <c r="G1" s="1501"/>
    </row>
    <row r="2" spans="1:7" s="32" customFormat="1" ht="18" customHeight="1">
      <c r="A2" s="32" t="s">
        <v>660</v>
      </c>
      <c r="G2" s="90" t="s">
        <v>661</v>
      </c>
    </row>
    <row r="3" spans="1:7" s="37" customFormat="1" ht="37.5" customHeight="1">
      <c r="A3" s="1613" t="s">
        <v>565</v>
      </c>
      <c r="B3" s="294" t="s">
        <v>610</v>
      </c>
      <c r="C3" s="373" t="s">
        <v>662</v>
      </c>
      <c r="D3" s="294" t="s">
        <v>663</v>
      </c>
      <c r="E3" s="373" t="s">
        <v>664</v>
      </c>
      <c r="F3" s="294" t="s">
        <v>665</v>
      </c>
      <c r="G3" s="1473" t="s">
        <v>1449</v>
      </c>
    </row>
    <row r="4" spans="1:7" s="37" customFormat="1" ht="37.5" customHeight="1">
      <c r="A4" s="1443"/>
      <c r="B4" s="49" t="s">
        <v>1388</v>
      </c>
      <c r="C4" s="299" t="s">
        <v>644</v>
      </c>
      <c r="D4" s="50" t="s">
        <v>645</v>
      </c>
      <c r="E4" s="96" t="s">
        <v>646</v>
      </c>
      <c r="F4" s="50" t="s">
        <v>647</v>
      </c>
      <c r="G4" s="1474"/>
    </row>
    <row r="5" spans="1:7" s="42" customFormat="1" ht="30" customHeight="1">
      <c r="A5" s="136" t="s">
        <v>182</v>
      </c>
      <c r="B5" s="123">
        <v>1464202</v>
      </c>
      <c r="C5" s="124">
        <v>404352</v>
      </c>
      <c r="D5" s="124">
        <v>1032560</v>
      </c>
      <c r="E5" s="124">
        <v>27290</v>
      </c>
      <c r="F5" s="403" t="s">
        <v>1447</v>
      </c>
      <c r="G5" s="456" t="s">
        <v>1241</v>
      </c>
    </row>
    <row r="6" spans="1:48" s="301" customFormat="1" ht="30.75" customHeight="1">
      <c r="A6" s="194" t="s">
        <v>183</v>
      </c>
      <c r="B6" s="803">
        <f>SUM(C6:F6)</f>
        <v>2681445</v>
      </c>
      <c r="C6" s="803">
        <v>1099477</v>
      </c>
      <c r="D6" s="803">
        <v>1511629</v>
      </c>
      <c r="E6" s="803">
        <v>70339</v>
      </c>
      <c r="F6" s="403" t="s">
        <v>1447</v>
      </c>
      <c r="G6" s="456" t="s">
        <v>1250</v>
      </c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</row>
    <row r="7" spans="1:7" s="42" customFormat="1" ht="30" customHeight="1">
      <c r="A7" s="39" t="s">
        <v>1450</v>
      </c>
      <c r="B7" s="123">
        <v>4440311</v>
      </c>
      <c r="C7" s="124">
        <v>1618041</v>
      </c>
      <c r="D7" s="124">
        <v>2406553</v>
      </c>
      <c r="E7" s="124">
        <v>415717</v>
      </c>
      <c r="F7" s="302" t="s">
        <v>1447</v>
      </c>
      <c r="G7" s="82" t="s">
        <v>1450</v>
      </c>
    </row>
    <row r="8" spans="1:7" s="42" customFormat="1" ht="30" customHeight="1">
      <c r="A8" s="39" t="s">
        <v>1443</v>
      </c>
      <c r="B8" s="123">
        <f>SUM(C8:F8)</f>
        <v>4583603</v>
      </c>
      <c r="C8" s="124">
        <v>1678094</v>
      </c>
      <c r="D8" s="124">
        <v>2476422</v>
      </c>
      <c r="E8" s="124">
        <v>429087</v>
      </c>
      <c r="F8" s="302" t="s">
        <v>1580</v>
      </c>
      <c r="G8" s="82" t="s">
        <v>1443</v>
      </c>
    </row>
    <row r="9" spans="1:7" s="42" customFormat="1" ht="30" customHeight="1">
      <c r="A9" s="39" t="s">
        <v>1206</v>
      </c>
      <c r="B9" s="123">
        <v>4764508</v>
      </c>
      <c r="C9" s="124">
        <v>1745297</v>
      </c>
      <c r="D9" s="124">
        <v>2578188</v>
      </c>
      <c r="E9" s="124">
        <v>441023</v>
      </c>
      <c r="F9" s="302"/>
      <c r="G9" s="82" t="s">
        <v>1206</v>
      </c>
    </row>
    <row r="10" spans="1:7" s="42" customFormat="1" ht="30" customHeight="1">
      <c r="A10" s="39" t="s">
        <v>1676</v>
      </c>
      <c r="B10" s="123">
        <v>5009728</v>
      </c>
      <c r="C10" s="124">
        <v>1840826</v>
      </c>
      <c r="D10" s="124">
        <v>2704558</v>
      </c>
      <c r="E10" s="124">
        <v>464344</v>
      </c>
      <c r="F10" s="302" t="s">
        <v>1447</v>
      </c>
      <c r="G10" s="82" t="s">
        <v>1676</v>
      </c>
    </row>
    <row r="11" spans="1:7" s="110" customFormat="1" ht="30" customHeight="1">
      <c r="A11" s="262" t="s">
        <v>1623</v>
      </c>
      <c r="B11" s="1390">
        <f>SUM(C11:E11)</f>
        <v>5281679</v>
      </c>
      <c r="C11" s="1391">
        <v>1947170</v>
      </c>
      <c r="D11" s="1391">
        <v>2844445</v>
      </c>
      <c r="E11" s="1391">
        <v>490064</v>
      </c>
      <c r="F11" s="1392">
        <v>0</v>
      </c>
      <c r="G11" s="344" t="s">
        <v>1623</v>
      </c>
    </row>
    <row r="12" spans="1:9" s="6" customFormat="1" ht="18" customHeight="1">
      <c r="A12" s="200" t="s">
        <v>783</v>
      </c>
      <c r="B12" s="201"/>
      <c r="G12" s="236" t="s">
        <v>164</v>
      </c>
      <c r="I12" s="236"/>
    </row>
    <row r="13" s="281" customFormat="1" ht="12.75"/>
    <row r="14" s="281" customFormat="1" ht="12.75"/>
    <row r="15" spans="2:6" s="281" customFormat="1" ht="14.25">
      <c r="B15" s="874"/>
      <c r="C15" s="875"/>
      <c r="D15" s="875"/>
      <c r="E15" s="875"/>
      <c r="F15" s="876"/>
    </row>
    <row r="16" s="281" customFormat="1" ht="12.75"/>
    <row r="17" s="281" customFormat="1" ht="12.75"/>
    <row r="18" s="281" customFormat="1" ht="12.75"/>
    <row r="19" s="281" customFormat="1" ht="12.75"/>
    <row r="20" s="281" customFormat="1" ht="12.75"/>
    <row r="21" s="281" customFormat="1" ht="12.75"/>
    <row r="22" s="281" customFormat="1" ht="12.75"/>
    <row r="23" s="281" customFormat="1" ht="12.75"/>
    <row r="24" s="281" customFormat="1" ht="12.75"/>
    <row r="25" s="281" customFormat="1" ht="12.75"/>
    <row r="26" s="281" customFormat="1" ht="12.75"/>
    <row r="27" s="281" customFormat="1" ht="12.75"/>
    <row r="28" s="281" customFormat="1" ht="12.75"/>
    <row r="29" s="281" customFormat="1" ht="12.75"/>
    <row r="30" s="281" customFormat="1" ht="12.75"/>
    <row r="31" s="281" customFormat="1" ht="12.75"/>
    <row r="32" s="281" customFormat="1" ht="12.75"/>
    <row r="33" s="281" customFormat="1" ht="12.75"/>
    <row r="34" s="281" customFormat="1" ht="12.75"/>
    <row r="35" s="281" customFormat="1" ht="12.75"/>
    <row r="36" s="281" customFormat="1" ht="12.75"/>
    <row r="37" s="281" customFormat="1" ht="12.75"/>
    <row r="38" s="281" customFormat="1" ht="12.75"/>
    <row r="39" s="281" customFormat="1" ht="12.75"/>
    <row r="40" s="281" customFormat="1" ht="12.75"/>
    <row r="41" s="281" customFormat="1" ht="12.75"/>
    <row r="42" s="281" customFormat="1" ht="12.75"/>
    <row r="43" s="281" customFormat="1" ht="12.75"/>
    <row r="44" s="281" customFormat="1" ht="12.75"/>
    <row r="45" s="281" customFormat="1" ht="12.75"/>
    <row r="46" s="281" customFormat="1" ht="12.75"/>
    <row r="47" s="281" customFormat="1" ht="12.75"/>
    <row r="48" s="281" customFormat="1" ht="12.75"/>
    <row r="49" s="281" customFormat="1" ht="12.75"/>
    <row r="50" s="281" customFormat="1" ht="12.75"/>
    <row r="51" s="281" customFormat="1" ht="12.75"/>
    <row r="52" s="281" customFormat="1" ht="12.75"/>
    <row r="53" s="281" customFormat="1" ht="12.75"/>
    <row r="54" s="281" customFormat="1" ht="12.75"/>
    <row r="55" s="281" customFormat="1" ht="12.75"/>
    <row r="56" s="281" customFormat="1" ht="12.75"/>
    <row r="57" s="281" customFormat="1" ht="12.75"/>
    <row r="58" s="281" customFormat="1" ht="12.75"/>
    <row r="59" s="281" customFormat="1" ht="12.75"/>
    <row r="60" s="281" customFormat="1" ht="12.75"/>
    <row r="61" s="281" customFormat="1" ht="12.75"/>
    <row r="62" s="281" customFormat="1" ht="12.75"/>
    <row r="63" s="281" customFormat="1" ht="12.75"/>
    <row r="64" s="281" customFormat="1" ht="12.75"/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  <row r="75" s="281" customFormat="1" ht="12.75"/>
    <row r="76" s="281" customFormat="1" ht="12.75"/>
    <row r="77" s="281" customFormat="1" ht="12.75"/>
    <row r="78" s="281" customFormat="1" ht="12.75"/>
    <row r="79" s="281" customFormat="1" ht="12.75"/>
    <row r="80" s="281" customFormat="1" ht="12.75"/>
    <row r="81" s="281" customFormat="1" ht="12.75"/>
    <row r="82" s="281" customFormat="1" ht="12.75"/>
    <row r="83" s="281" customFormat="1" ht="12.75"/>
    <row r="84" s="281" customFormat="1" ht="12.75"/>
    <row r="85" s="281" customFormat="1" ht="12.75"/>
    <row r="86" s="281" customFormat="1" ht="12.75"/>
    <row r="87" s="281" customFormat="1" ht="12.75"/>
    <row r="88" s="281" customFormat="1" ht="12.75"/>
    <row r="89" s="281" customFormat="1" ht="12.75"/>
    <row r="90" s="281" customFormat="1" ht="12.75"/>
    <row r="91" s="281" customFormat="1" ht="12.75"/>
    <row r="92" s="281" customFormat="1" ht="12.75"/>
    <row r="93" s="281" customFormat="1" ht="12.75"/>
    <row r="94" s="281" customFormat="1" ht="12.75"/>
    <row r="95" s="281" customFormat="1" ht="12.75"/>
    <row r="96" s="281" customFormat="1" ht="12.75"/>
    <row r="97" s="281" customFormat="1" ht="12.75"/>
    <row r="98" s="281" customFormat="1" ht="12.75"/>
    <row r="99" s="281" customFormat="1" ht="12.75"/>
    <row r="100" s="281" customFormat="1" ht="12.75"/>
    <row r="101" s="281" customFormat="1" ht="12.75"/>
    <row r="102" s="281" customFormat="1" ht="12.75"/>
    <row r="103" s="281" customFormat="1" ht="12.75"/>
    <row r="104" s="281" customFormat="1" ht="12.75"/>
    <row r="105" s="281" customFormat="1" ht="12.75"/>
    <row r="106" s="281" customFormat="1" ht="12.75"/>
    <row r="107" s="281" customFormat="1" ht="12.75"/>
    <row r="108" s="281" customFormat="1" ht="12.75"/>
    <row r="109" s="281" customFormat="1" ht="12.75"/>
    <row r="110" s="281" customFormat="1" ht="12.75"/>
    <row r="111" s="281" customFormat="1" ht="12.75"/>
    <row r="112" s="281" customFormat="1" ht="12.75"/>
    <row r="113" s="281" customFormat="1" ht="12.75"/>
    <row r="114" s="281" customFormat="1" ht="12.75"/>
    <row r="115" s="281" customFormat="1" ht="12.75"/>
    <row r="116" s="281" customFormat="1" ht="12.75"/>
    <row r="117" s="281" customFormat="1" ht="12.75"/>
    <row r="118" s="281" customFormat="1" ht="12.75"/>
    <row r="119" s="281" customFormat="1" ht="12.75"/>
    <row r="120" s="281" customFormat="1" ht="12.75"/>
    <row r="121" s="281" customFormat="1" ht="12.75"/>
    <row r="122" s="281" customFormat="1" ht="12.75"/>
    <row r="123" s="281" customFormat="1" ht="12.75"/>
    <row r="124" s="281" customFormat="1" ht="12.75"/>
    <row r="125" s="281" customFormat="1" ht="12.75"/>
    <row r="126" s="281" customFormat="1" ht="12.75"/>
    <row r="127" s="281" customFormat="1" ht="12.75"/>
    <row r="128" s="281" customFormat="1" ht="12.75"/>
    <row r="129" s="281" customFormat="1" ht="12.75"/>
    <row r="130" s="281" customFormat="1" ht="12.75"/>
    <row r="131" s="281" customFormat="1" ht="12.75"/>
    <row r="132" s="281" customFormat="1" ht="12.75"/>
    <row r="133" s="281" customFormat="1" ht="12.75"/>
    <row r="134" s="281" customFormat="1" ht="12.75"/>
    <row r="135" s="281" customFormat="1" ht="12.75"/>
    <row r="136" s="281" customFormat="1" ht="12.75"/>
    <row r="137" s="281" customFormat="1" ht="12.75"/>
    <row r="138" s="281" customFormat="1" ht="12.75"/>
    <row r="139" s="281" customFormat="1" ht="12.75"/>
    <row r="140" s="281" customFormat="1" ht="12.75"/>
    <row r="141" s="281" customFormat="1" ht="12.75"/>
    <row r="142" s="281" customFormat="1" ht="12.75"/>
    <row r="143" s="281" customFormat="1" ht="12.75"/>
    <row r="144" s="281" customFormat="1" ht="12.75"/>
    <row r="145" s="281" customFormat="1" ht="12.75"/>
    <row r="146" s="281" customFormat="1" ht="12.75"/>
    <row r="147" s="281" customFormat="1" ht="12.75"/>
    <row r="148" s="281" customFormat="1" ht="12.75"/>
    <row r="149" s="281" customFormat="1" ht="12.75"/>
    <row r="150" s="281" customFormat="1" ht="12.75"/>
    <row r="151" s="281" customFormat="1" ht="12.75"/>
    <row r="152" s="281" customFormat="1" ht="12.75"/>
    <row r="153" s="281" customFormat="1" ht="12.75"/>
    <row r="154" s="281" customFormat="1" ht="12.75"/>
    <row r="155" s="281" customFormat="1" ht="12.75"/>
    <row r="156" s="281" customFormat="1" ht="12.75"/>
    <row r="157" s="281" customFormat="1" ht="12.75"/>
    <row r="158" s="281" customFormat="1" ht="12.75"/>
    <row r="159" s="281" customFormat="1" ht="12.75"/>
    <row r="160" s="281" customFormat="1" ht="12.75"/>
    <row r="161" s="281" customFormat="1" ht="12.75"/>
    <row r="162" s="281" customFormat="1" ht="12.75"/>
    <row r="163" s="281" customFormat="1" ht="12.75"/>
    <row r="164" s="281" customFormat="1" ht="12.75"/>
    <row r="165" s="281" customFormat="1" ht="12.75"/>
    <row r="166" s="281" customFormat="1" ht="12.75"/>
    <row r="167" s="281" customFormat="1" ht="12.75"/>
    <row r="168" s="281" customFormat="1" ht="12.75"/>
    <row r="169" s="281" customFormat="1" ht="12.75"/>
    <row r="170" s="281" customFormat="1" ht="12.75"/>
  </sheetData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D4" sqref="D4"/>
    </sheetView>
  </sheetViews>
  <sheetFormatPr defaultColWidth="9.140625" defaultRowHeight="12.75"/>
  <cols>
    <col min="1" max="1" width="14.00390625" style="0" customWidth="1"/>
    <col min="2" max="2" width="10.8515625" style="0" customWidth="1"/>
    <col min="3" max="4" width="9.421875" style="0" customWidth="1"/>
    <col min="5" max="5" width="10.7109375" style="0" customWidth="1"/>
    <col min="6" max="7" width="10.140625" style="0" customWidth="1"/>
    <col min="8" max="8" width="10.28125" style="0" customWidth="1"/>
    <col min="9" max="12" width="9.421875" style="0" customWidth="1"/>
    <col min="13" max="13" width="11.140625" style="0" customWidth="1"/>
    <col min="14" max="14" width="13.421875" style="0" customWidth="1"/>
    <col min="15" max="16384" width="12.57421875" style="0" customWidth="1"/>
  </cols>
  <sheetData>
    <row r="1" spans="1:14" s="91" customFormat="1" ht="32.25" customHeight="1">
      <c r="A1" s="1491" t="s">
        <v>859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</row>
    <row r="2" spans="1:14" s="280" customFormat="1" ht="17.25" customHeight="1">
      <c r="A2" s="303"/>
      <c r="B2" s="303"/>
      <c r="C2" s="303"/>
      <c r="D2" s="303"/>
      <c r="G2" s="303"/>
      <c r="N2" s="303"/>
    </row>
    <row r="3" spans="1:14" s="37" customFormat="1" ht="34.5" customHeight="1">
      <c r="A3" s="1613" t="s">
        <v>565</v>
      </c>
      <c r="B3" s="22" t="s">
        <v>686</v>
      </c>
      <c r="C3" s="22" t="s">
        <v>687</v>
      </c>
      <c r="D3" s="22" t="s">
        <v>688</v>
      </c>
      <c r="E3" s="22" t="s">
        <v>666</v>
      </c>
      <c r="F3" s="22" t="s">
        <v>689</v>
      </c>
      <c r="G3" s="22" t="s">
        <v>690</v>
      </c>
      <c r="H3" s="22" t="s">
        <v>667</v>
      </c>
      <c r="I3" s="22" t="s">
        <v>691</v>
      </c>
      <c r="J3" s="22" t="s">
        <v>668</v>
      </c>
      <c r="K3" s="22" t="s">
        <v>692</v>
      </c>
      <c r="L3" s="22" t="s">
        <v>693</v>
      </c>
      <c r="M3" s="22" t="s">
        <v>694</v>
      </c>
      <c r="N3" s="1473" t="s">
        <v>1449</v>
      </c>
    </row>
    <row r="4" spans="1:14" s="37" customFormat="1" ht="34.5" customHeight="1">
      <c r="A4" s="1467"/>
      <c r="B4" s="152" t="s">
        <v>669</v>
      </c>
      <c r="C4" s="152" t="s">
        <v>647</v>
      </c>
      <c r="D4" s="152" t="s">
        <v>670</v>
      </c>
      <c r="E4" s="250" t="s">
        <v>671</v>
      </c>
      <c r="F4" s="152" t="s">
        <v>672</v>
      </c>
      <c r="G4" s="152" t="s">
        <v>673</v>
      </c>
      <c r="H4" s="152" t="s">
        <v>674</v>
      </c>
      <c r="I4" s="45"/>
      <c r="J4" s="152" t="s">
        <v>675</v>
      </c>
      <c r="K4" s="152" t="s">
        <v>676</v>
      </c>
      <c r="L4" s="152" t="s">
        <v>647</v>
      </c>
      <c r="M4" s="152" t="s">
        <v>677</v>
      </c>
      <c r="N4" s="1462"/>
    </row>
    <row r="5" spans="1:14" s="37" customFormat="1" ht="34.5" customHeight="1">
      <c r="A5" s="1467"/>
      <c r="B5" s="152"/>
      <c r="C5" s="45"/>
      <c r="D5" s="45"/>
      <c r="E5" s="152" t="s">
        <v>678</v>
      </c>
      <c r="F5" s="152" t="s">
        <v>679</v>
      </c>
      <c r="G5" s="45"/>
      <c r="H5" s="152" t="s">
        <v>678</v>
      </c>
      <c r="I5" s="152" t="s">
        <v>680</v>
      </c>
      <c r="J5" s="152" t="s">
        <v>678</v>
      </c>
      <c r="K5" s="152" t="s">
        <v>681</v>
      </c>
      <c r="L5" s="152" t="s">
        <v>682</v>
      </c>
      <c r="M5" s="152" t="s">
        <v>683</v>
      </c>
      <c r="N5" s="1462"/>
    </row>
    <row r="6" spans="1:14" s="37" customFormat="1" ht="34.5" customHeight="1">
      <c r="A6" s="1443"/>
      <c r="B6" s="49" t="s">
        <v>695</v>
      </c>
      <c r="C6" s="49" t="s">
        <v>696</v>
      </c>
      <c r="D6" s="49" t="s">
        <v>684</v>
      </c>
      <c r="E6" s="50" t="s">
        <v>685</v>
      </c>
      <c r="F6" s="49" t="s">
        <v>697</v>
      </c>
      <c r="G6" s="49" t="s">
        <v>697</v>
      </c>
      <c r="H6" s="49" t="s">
        <v>697</v>
      </c>
      <c r="I6" s="49" t="s">
        <v>697</v>
      </c>
      <c r="J6" s="49" t="s">
        <v>697</v>
      </c>
      <c r="K6" s="49" t="s">
        <v>697</v>
      </c>
      <c r="L6" s="49" t="s">
        <v>697</v>
      </c>
      <c r="M6" s="49" t="s">
        <v>697</v>
      </c>
      <c r="N6" s="1474"/>
    </row>
    <row r="7" spans="1:14" s="256" customFormat="1" ht="29.25" customHeight="1">
      <c r="A7" s="162" t="s">
        <v>182</v>
      </c>
      <c r="B7" s="473">
        <v>7227</v>
      </c>
      <c r="C7" s="468">
        <v>0</v>
      </c>
      <c r="D7" s="830" t="s">
        <v>1447</v>
      </c>
      <c r="E7" s="830" t="s">
        <v>1447</v>
      </c>
      <c r="F7" s="830" t="s">
        <v>1447</v>
      </c>
      <c r="G7" s="473">
        <v>43400</v>
      </c>
      <c r="H7" s="830" t="s">
        <v>1447</v>
      </c>
      <c r="I7" s="830" t="s">
        <v>1447</v>
      </c>
      <c r="J7" s="830" t="s">
        <v>1447</v>
      </c>
      <c r="K7" s="830" t="s">
        <v>1447</v>
      </c>
      <c r="L7" s="831" t="s">
        <v>1447</v>
      </c>
      <c r="M7" s="833">
        <v>162000</v>
      </c>
      <c r="N7" s="515" t="s">
        <v>1241</v>
      </c>
    </row>
    <row r="8" spans="1:14" s="300" customFormat="1" ht="29.25" customHeight="1">
      <c r="A8" s="161" t="s">
        <v>386</v>
      </c>
      <c r="B8" s="830">
        <v>2154</v>
      </c>
      <c r="C8" s="468">
        <v>0</v>
      </c>
      <c r="D8" s="830" t="s">
        <v>1447</v>
      </c>
      <c r="E8" s="830">
        <v>1717</v>
      </c>
      <c r="F8" s="830">
        <v>400</v>
      </c>
      <c r="G8" s="830">
        <v>42100</v>
      </c>
      <c r="H8" s="830" t="s">
        <v>1447</v>
      </c>
      <c r="I8" s="830" t="s">
        <v>1447</v>
      </c>
      <c r="J8" s="830" t="s">
        <v>1447</v>
      </c>
      <c r="K8" s="830" t="s">
        <v>1447</v>
      </c>
      <c r="L8" s="831" t="s">
        <v>1447</v>
      </c>
      <c r="M8" s="832">
        <v>3568777</v>
      </c>
      <c r="N8" s="515" t="s">
        <v>1250</v>
      </c>
    </row>
    <row r="9" spans="1:14" s="256" customFormat="1" ht="29.25" customHeight="1">
      <c r="A9" s="39" t="s">
        <v>1450</v>
      </c>
      <c r="B9" s="473">
        <v>1440</v>
      </c>
      <c r="C9" s="473">
        <v>0</v>
      </c>
      <c r="D9" s="810" t="s">
        <v>1447</v>
      </c>
      <c r="E9" s="473">
        <v>1847</v>
      </c>
      <c r="F9" s="473">
        <v>97365</v>
      </c>
      <c r="G9" s="473">
        <v>58477</v>
      </c>
      <c r="H9" s="810" t="s">
        <v>1447</v>
      </c>
      <c r="I9" s="810" t="s">
        <v>1447</v>
      </c>
      <c r="J9" s="810" t="s">
        <v>1447</v>
      </c>
      <c r="K9" s="810" t="s">
        <v>1447</v>
      </c>
      <c r="L9" s="834" t="s">
        <v>1447</v>
      </c>
      <c r="M9" s="835">
        <v>3401000</v>
      </c>
      <c r="N9" s="41" t="s">
        <v>1450</v>
      </c>
    </row>
    <row r="10" spans="1:14" s="256" customFormat="1" ht="29.25" customHeight="1">
      <c r="A10" s="39" t="s">
        <v>1443</v>
      </c>
      <c r="B10" s="473">
        <v>482</v>
      </c>
      <c r="C10" s="473" t="s">
        <v>1580</v>
      </c>
      <c r="D10" s="810" t="s">
        <v>1580</v>
      </c>
      <c r="E10" s="473">
        <v>1957</v>
      </c>
      <c r="F10" s="473">
        <v>106105</v>
      </c>
      <c r="G10" s="473">
        <v>42800</v>
      </c>
      <c r="H10" s="810" t="s">
        <v>1447</v>
      </c>
      <c r="I10" s="810" t="s">
        <v>1447</v>
      </c>
      <c r="J10" s="810" t="s">
        <v>1447</v>
      </c>
      <c r="K10" s="810" t="s">
        <v>1447</v>
      </c>
      <c r="L10" s="834" t="s">
        <v>1447</v>
      </c>
      <c r="M10" s="835">
        <v>3511244</v>
      </c>
      <c r="N10" s="41" t="s">
        <v>1443</v>
      </c>
    </row>
    <row r="11" spans="1:14" s="256" customFormat="1" ht="29.25" customHeight="1">
      <c r="A11" s="39" t="s">
        <v>1206</v>
      </c>
      <c r="B11" s="473">
        <v>410</v>
      </c>
      <c r="C11" s="473" t="s">
        <v>1447</v>
      </c>
      <c r="D11" s="810" t="s">
        <v>1447</v>
      </c>
      <c r="E11" s="473">
        <v>40</v>
      </c>
      <c r="F11" s="473" t="s">
        <v>1447</v>
      </c>
      <c r="G11" s="473">
        <v>37600</v>
      </c>
      <c r="H11" s="810" t="s">
        <v>1447</v>
      </c>
      <c r="I11" s="810" t="s">
        <v>1447</v>
      </c>
      <c r="J11" s="810" t="s">
        <v>1447</v>
      </c>
      <c r="K11" s="810" t="s">
        <v>1447</v>
      </c>
      <c r="L11" s="834" t="s">
        <v>1447</v>
      </c>
      <c r="M11" s="835">
        <v>3444210</v>
      </c>
      <c r="N11" s="41" t="s">
        <v>1206</v>
      </c>
    </row>
    <row r="12" spans="1:14" s="256" customFormat="1" ht="29.25" customHeight="1">
      <c r="A12" s="39" t="s">
        <v>1676</v>
      </c>
      <c r="B12" s="473">
        <v>410</v>
      </c>
      <c r="C12" s="473" t="s">
        <v>1447</v>
      </c>
      <c r="D12" s="810" t="s">
        <v>1447</v>
      </c>
      <c r="E12" s="473">
        <v>3384</v>
      </c>
      <c r="F12" s="473">
        <v>3250</v>
      </c>
      <c r="G12" s="473">
        <v>21773</v>
      </c>
      <c r="H12" s="810" t="s">
        <v>1447</v>
      </c>
      <c r="I12" s="810" t="s">
        <v>1447</v>
      </c>
      <c r="J12" s="810" t="s">
        <v>1447</v>
      </c>
      <c r="K12" s="810">
        <v>160</v>
      </c>
      <c r="L12" s="834" t="s">
        <v>1447</v>
      </c>
      <c r="M12" s="835">
        <v>1672863</v>
      </c>
      <c r="N12" s="41" t="s">
        <v>1676</v>
      </c>
    </row>
    <row r="13" spans="1:14" s="110" customFormat="1" ht="29.25" customHeight="1">
      <c r="A13" s="262" t="s">
        <v>1194</v>
      </c>
      <c r="B13" s="1332">
        <v>0</v>
      </c>
      <c r="C13" s="1147">
        <v>0</v>
      </c>
      <c r="D13" s="1147">
        <v>0</v>
      </c>
      <c r="E13" s="1148">
        <v>2265</v>
      </c>
      <c r="F13" s="1149">
        <v>69400</v>
      </c>
      <c r="G13" s="1148">
        <v>25706</v>
      </c>
      <c r="H13" s="1147">
        <v>0</v>
      </c>
      <c r="I13" s="1147">
        <v>0</v>
      </c>
      <c r="J13" s="1149">
        <v>0</v>
      </c>
      <c r="K13" s="1147">
        <v>309160</v>
      </c>
      <c r="L13" s="1147">
        <v>0</v>
      </c>
      <c r="M13" s="1150">
        <v>2881351</v>
      </c>
      <c r="N13" s="344" t="s">
        <v>1194</v>
      </c>
    </row>
    <row r="14" spans="1:14" s="6" customFormat="1" ht="18" customHeight="1">
      <c r="A14" s="200" t="s">
        <v>783</v>
      </c>
      <c r="B14" s="201"/>
      <c r="I14" s="236"/>
      <c r="N14" s="236" t="s">
        <v>164</v>
      </c>
    </row>
    <row r="15" ht="13.5">
      <c r="M15" s="304"/>
    </row>
  </sheetData>
  <mergeCells count="3">
    <mergeCell ref="A1:N1"/>
    <mergeCell ref="A3:A6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B4" sqref="B4:E4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1.421875" style="0" customWidth="1"/>
    <col min="4" max="4" width="11.28125" style="0" customWidth="1"/>
    <col min="5" max="5" width="11.8515625" style="0" customWidth="1"/>
    <col min="6" max="6" width="11.28125" style="0" customWidth="1"/>
    <col min="7" max="7" width="10.8515625" style="0" customWidth="1"/>
    <col min="8" max="8" width="10.57421875" style="0" customWidth="1"/>
    <col min="9" max="9" width="11.8515625" style="0" customWidth="1"/>
    <col min="10" max="11" width="12.8515625" style="0" customWidth="1"/>
    <col min="12" max="12" width="14.57421875" style="0" customWidth="1"/>
    <col min="13" max="13" width="15.57421875" style="0" customWidth="1"/>
  </cols>
  <sheetData>
    <row r="1" spans="1:12" s="91" customFormat="1" ht="32.25" customHeight="1">
      <c r="A1" s="1501" t="s">
        <v>860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</row>
    <row r="2" spans="1:12" s="32" customFormat="1" ht="18" customHeight="1">
      <c r="A2" s="32" t="s">
        <v>711</v>
      </c>
      <c r="B2" s="146"/>
      <c r="C2" s="146"/>
      <c r="D2" s="146"/>
      <c r="E2" s="146"/>
      <c r="F2" s="146"/>
      <c r="G2" s="146"/>
      <c r="H2" s="146"/>
      <c r="I2" s="146"/>
      <c r="L2" s="305" t="s">
        <v>698</v>
      </c>
    </row>
    <row r="3" spans="1:12" s="37" customFormat="1" ht="31.5" customHeight="1">
      <c r="A3" s="1423" t="s">
        <v>97</v>
      </c>
      <c r="B3" s="1576" t="s">
        <v>712</v>
      </c>
      <c r="C3" s="1577"/>
      <c r="D3" s="1577"/>
      <c r="E3" s="1578"/>
      <c r="F3" s="1576" t="s">
        <v>713</v>
      </c>
      <c r="G3" s="1577"/>
      <c r="H3" s="1577"/>
      <c r="I3" s="1578"/>
      <c r="J3" s="116" t="s">
        <v>714</v>
      </c>
      <c r="K3" s="116" t="s">
        <v>699</v>
      </c>
      <c r="L3" s="1410" t="s">
        <v>1449</v>
      </c>
    </row>
    <row r="4" spans="1:12" s="37" customFormat="1" ht="31.5" customHeight="1">
      <c r="A4" s="1424"/>
      <c r="B4" s="1623" t="s">
        <v>700</v>
      </c>
      <c r="C4" s="1624"/>
      <c r="D4" s="1624"/>
      <c r="E4" s="1424"/>
      <c r="F4" s="1411" t="s">
        <v>701</v>
      </c>
      <c r="G4" s="1624"/>
      <c r="H4" s="1624"/>
      <c r="I4" s="1424"/>
      <c r="J4" s="250" t="s">
        <v>702</v>
      </c>
      <c r="K4" s="250"/>
      <c r="L4" s="1411"/>
    </row>
    <row r="5" spans="1:12" s="37" customFormat="1" ht="28.5" customHeight="1">
      <c r="A5" s="1424"/>
      <c r="B5" s="116" t="s">
        <v>1381</v>
      </c>
      <c r="C5" s="116" t="s">
        <v>715</v>
      </c>
      <c r="D5" s="116" t="s">
        <v>716</v>
      </c>
      <c r="E5" s="117" t="s">
        <v>717</v>
      </c>
      <c r="F5" s="116" t="s">
        <v>1381</v>
      </c>
      <c r="G5" s="116" t="s">
        <v>715</v>
      </c>
      <c r="H5" s="116" t="s">
        <v>716</v>
      </c>
      <c r="I5" s="117" t="s">
        <v>717</v>
      </c>
      <c r="J5" s="250" t="s">
        <v>703</v>
      </c>
      <c r="K5" s="250" t="s">
        <v>704</v>
      </c>
      <c r="L5" s="1411"/>
    </row>
    <row r="6" spans="1:12" s="37" customFormat="1" ht="28.5" customHeight="1">
      <c r="A6" s="1424"/>
      <c r="B6" s="249"/>
      <c r="C6" s="250"/>
      <c r="D6" s="250"/>
      <c r="E6" s="63" t="s">
        <v>705</v>
      </c>
      <c r="F6" s="63"/>
      <c r="G6" s="250"/>
      <c r="H6" s="250"/>
      <c r="I6" s="63" t="s">
        <v>705</v>
      </c>
      <c r="J6" s="250" t="s">
        <v>706</v>
      </c>
      <c r="K6" s="250" t="s">
        <v>707</v>
      </c>
      <c r="L6" s="1411"/>
    </row>
    <row r="7" spans="1:12" s="37" customFormat="1" ht="28.5" customHeight="1">
      <c r="A7" s="1425"/>
      <c r="B7" s="18" t="s">
        <v>1388</v>
      </c>
      <c r="C7" s="141" t="s">
        <v>708</v>
      </c>
      <c r="D7" s="254" t="s">
        <v>709</v>
      </c>
      <c r="E7" s="290" t="s">
        <v>710</v>
      </c>
      <c r="F7" s="43" t="s">
        <v>1388</v>
      </c>
      <c r="G7" s="141" t="s">
        <v>708</v>
      </c>
      <c r="H7" s="254" t="s">
        <v>709</v>
      </c>
      <c r="I7" s="290" t="s">
        <v>710</v>
      </c>
      <c r="J7" s="141" t="s">
        <v>718</v>
      </c>
      <c r="K7" s="141" t="s">
        <v>719</v>
      </c>
      <c r="L7" s="1412"/>
    </row>
    <row r="8" spans="1:12" s="42" customFormat="1" ht="30" customHeight="1">
      <c r="A8" s="162" t="s">
        <v>181</v>
      </c>
      <c r="B8" s="781">
        <v>113</v>
      </c>
      <c r="C8" s="40">
        <v>49</v>
      </c>
      <c r="D8" s="40">
        <v>64</v>
      </c>
      <c r="E8" s="79" t="s">
        <v>1580</v>
      </c>
      <c r="F8" s="40">
        <v>438</v>
      </c>
      <c r="G8" s="40">
        <v>374</v>
      </c>
      <c r="H8" s="40">
        <v>64</v>
      </c>
      <c r="I8" s="79" t="s">
        <v>1580</v>
      </c>
      <c r="J8" s="40">
        <v>2276</v>
      </c>
      <c r="K8" s="807">
        <v>159930</v>
      </c>
      <c r="L8" s="515" t="s">
        <v>1241</v>
      </c>
    </row>
    <row r="9" spans="1:12" s="41" customFormat="1" ht="30" customHeight="1">
      <c r="A9" s="161" t="s">
        <v>530</v>
      </c>
      <c r="B9" s="781">
        <f>SUM(C9:E9)</f>
        <v>20</v>
      </c>
      <c r="C9" s="40">
        <v>20</v>
      </c>
      <c r="D9" s="40" t="s">
        <v>1724</v>
      </c>
      <c r="E9" s="79" t="s">
        <v>1580</v>
      </c>
      <c r="F9" s="40">
        <v>1</v>
      </c>
      <c r="G9" s="40">
        <v>1</v>
      </c>
      <c r="H9" s="40" t="s">
        <v>1724</v>
      </c>
      <c r="I9" s="79" t="s">
        <v>1580</v>
      </c>
      <c r="J9" s="40">
        <v>1211</v>
      </c>
      <c r="K9" s="807">
        <v>600</v>
      </c>
      <c r="L9" s="515" t="s">
        <v>1250</v>
      </c>
    </row>
    <row r="10" spans="1:12" s="42" customFormat="1" ht="30" customHeight="1">
      <c r="A10" s="39" t="s">
        <v>1450</v>
      </c>
      <c r="B10" s="40">
        <v>143</v>
      </c>
      <c r="C10" s="40">
        <v>118</v>
      </c>
      <c r="D10" s="40">
        <v>25</v>
      </c>
      <c r="E10" s="83" t="s">
        <v>1580</v>
      </c>
      <c r="F10" s="40">
        <v>403</v>
      </c>
      <c r="G10" s="40">
        <v>378</v>
      </c>
      <c r="H10" s="40">
        <v>25</v>
      </c>
      <c r="I10" s="83" t="s">
        <v>1580</v>
      </c>
      <c r="J10" s="40">
        <v>3143</v>
      </c>
      <c r="K10" s="40">
        <v>131690</v>
      </c>
      <c r="L10" s="82" t="s">
        <v>1450</v>
      </c>
    </row>
    <row r="11" spans="1:12" s="42" customFormat="1" ht="30" customHeight="1">
      <c r="A11" s="39" t="s">
        <v>1443</v>
      </c>
      <c r="B11" s="40">
        <f>SUM(C11:E11)</f>
        <v>154</v>
      </c>
      <c r="C11" s="40">
        <v>111</v>
      </c>
      <c r="D11" s="40">
        <v>43</v>
      </c>
      <c r="E11" s="83" t="s">
        <v>1580</v>
      </c>
      <c r="F11" s="40">
        <f>SUM(G11:I11)</f>
        <v>466</v>
      </c>
      <c r="G11" s="40">
        <v>423</v>
      </c>
      <c r="H11" s="40">
        <v>43</v>
      </c>
      <c r="I11" s="83" t="s">
        <v>1580</v>
      </c>
      <c r="J11" s="40">
        <v>6789</v>
      </c>
      <c r="K11" s="40">
        <v>155610</v>
      </c>
      <c r="L11" s="82" t="s">
        <v>1443</v>
      </c>
    </row>
    <row r="12" spans="1:12" s="42" customFormat="1" ht="30" customHeight="1">
      <c r="A12" s="39" t="s">
        <v>1206</v>
      </c>
      <c r="B12" s="40">
        <v>147</v>
      </c>
      <c r="C12" s="40">
        <v>110</v>
      </c>
      <c r="D12" s="40">
        <v>37</v>
      </c>
      <c r="E12" s="83" t="s">
        <v>1447</v>
      </c>
      <c r="F12" s="40">
        <v>366</v>
      </c>
      <c r="G12" s="40">
        <v>329</v>
      </c>
      <c r="H12" s="40">
        <v>37</v>
      </c>
      <c r="I12" s="83" t="s">
        <v>1447</v>
      </c>
      <c r="J12" s="40">
        <v>2696</v>
      </c>
      <c r="K12" s="40">
        <v>129890</v>
      </c>
      <c r="L12" s="82" t="s">
        <v>1206</v>
      </c>
    </row>
    <row r="13" spans="1:12" s="42" customFormat="1" ht="30" customHeight="1">
      <c r="A13" s="39" t="s">
        <v>1676</v>
      </c>
      <c r="B13" s="40">
        <v>83</v>
      </c>
      <c r="C13" s="40">
        <v>47</v>
      </c>
      <c r="D13" s="40">
        <v>36</v>
      </c>
      <c r="E13" s="83" t="s">
        <v>1447</v>
      </c>
      <c r="F13" s="40">
        <v>334</v>
      </c>
      <c r="G13" s="40">
        <v>298</v>
      </c>
      <c r="H13" s="40">
        <v>36</v>
      </c>
      <c r="I13" s="83" t="s">
        <v>1447</v>
      </c>
      <c r="J13" s="40">
        <v>4040</v>
      </c>
      <c r="K13" s="40">
        <v>115470</v>
      </c>
      <c r="L13" s="82" t="s">
        <v>1676</v>
      </c>
    </row>
    <row r="14" spans="1:12" s="110" customFormat="1" ht="30" customHeight="1">
      <c r="A14" s="262" t="s">
        <v>1624</v>
      </c>
      <c r="B14" s="808">
        <v>134</v>
      </c>
      <c r="C14" s="809">
        <v>89</v>
      </c>
      <c r="D14" s="809">
        <v>45</v>
      </c>
      <c r="E14" s="809">
        <v>0</v>
      </c>
      <c r="F14" s="809">
        <v>475</v>
      </c>
      <c r="G14" s="809">
        <v>430</v>
      </c>
      <c r="H14" s="809">
        <v>45</v>
      </c>
      <c r="I14" s="809">
        <v>0</v>
      </c>
      <c r="J14" s="809">
        <v>2716</v>
      </c>
      <c r="K14" s="704">
        <v>142970</v>
      </c>
      <c r="L14" s="344" t="s">
        <v>1624</v>
      </c>
    </row>
    <row r="15" spans="1:12" s="306" customFormat="1" ht="18" customHeight="1">
      <c r="A15" s="1620" t="s">
        <v>1281</v>
      </c>
      <c r="B15" s="1621"/>
      <c r="C15" s="1622"/>
      <c r="D15" s="182"/>
      <c r="E15" s="182"/>
      <c r="F15" s="182"/>
      <c r="G15" s="182"/>
      <c r="H15" s="182"/>
      <c r="I15" s="182"/>
      <c r="J15" s="182"/>
      <c r="K15" s="6"/>
      <c r="L15" s="364" t="s">
        <v>165</v>
      </c>
    </row>
  </sheetData>
  <mergeCells count="8">
    <mergeCell ref="A15:C15"/>
    <mergeCell ref="A1:L1"/>
    <mergeCell ref="A3:A7"/>
    <mergeCell ref="B3:E3"/>
    <mergeCell ref="F3:I3"/>
    <mergeCell ref="L3:L7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7">
      <selection activeCell="A12" sqref="A12"/>
    </sheetView>
  </sheetViews>
  <sheetFormatPr defaultColWidth="9.140625" defaultRowHeight="12.75"/>
  <cols>
    <col min="1" max="1" width="9.8515625" style="72" customWidth="1"/>
    <col min="2" max="2" width="11.28125" style="72" customWidth="1"/>
    <col min="3" max="3" width="13.7109375" style="72" customWidth="1"/>
    <col min="4" max="4" width="10.00390625" style="72" customWidth="1"/>
    <col min="5" max="5" width="10.421875" style="72" customWidth="1"/>
    <col min="6" max="6" width="10.57421875" style="72" customWidth="1"/>
    <col min="7" max="12" width="10.7109375" style="72" customWidth="1"/>
    <col min="13" max="13" width="9.7109375" style="72" customWidth="1"/>
    <col min="14" max="16384" width="9.140625" style="72" customWidth="1"/>
  </cols>
  <sheetData>
    <row r="1" spans="1:13" s="2" customFormat="1" ht="32.25" customHeight="1">
      <c r="A1" s="1511" t="s">
        <v>1475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</row>
    <row r="2" spans="1:13" s="6" customFormat="1" ht="18" customHeight="1">
      <c r="A2" s="4" t="s">
        <v>1476</v>
      </c>
      <c r="B2" s="4"/>
      <c r="L2" s="5"/>
      <c r="M2" s="5" t="s">
        <v>1477</v>
      </c>
    </row>
    <row r="3" spans="1:13" s="6" customFormat="1" ht="34.5" customHeight="1">
      <c r="A3" s="1480" t="s">
        <v>1242</v>
      </c>
      <c r="B3" s="11" t="s">
        <v>1478</v>
      </c>
      <c r="C3" s="58" t="s">
        <v>1479</v>
      </c>
      <c r="D3" s="59" t="s">
        <v>1480</v>
      </c>
      <c r="E3" s="60" t="s">
        <v>1481</v>
      </c>
      <c r="F3" s="61" t="s">
        <v>1482</v>
      </c>
      <c r="G3" s="60" t="s">
        <v>1483</v>
      </c>
      <c r="H3" s="61" t="s">
        <v>1484</v>
      </c>
      <c r="I3" s="60" t="s">
        <v>1485</v>
      </c>
      <c r="J3" s="61" t="s">
        <v>1566</v>
      </c>
      <c r="K3" s="60" t="s">
        <v>1567</v>
      </c>
      <c r="L3" s="64" t="s">
        <v>1568</v>
      </c>
      <c r="M3" s="1483" t="s">
        <v>1243</v>
      </c>
    </row>
    <row r="4" spans="1:13" s="6" customFormat="1" ht="34.5" customHeight="1">
      <c r="A4" s="1481"/>
      <c r="B4" s="12"/>
      <c r="C4" s="65" t="s">
        <v>1569</v>
      </c>
      <c r="D4" s="66"/>
      <c r="E4" s="55"/>
      <c r="F4" s="55"/>
      <c r="G4" s="55"/>
      <c r="H4" s="55"/>
      <c r="I4" s="55"/>
      <c r="J4" s="55"/>
      <c r="K4" s="55"/>
      <c r="L4" s="67"/>
      <c r="M4" s="1484"/>
    </row>
    <row r="5" spans="1:13" s="6" customFormat="1" ht="34.5" customHeight="1">
      <c r="A5" s="1482"/>
      <c r="B5" s="13" t="s">
        <v>1388</v>
      </c>
      <c r="C5" s="68" t="s">
        <v>1570</v>
      </c>
      <c r="D5" s="69" t="s">
        <v>1571</v>
      </c>
      <c r="E5" s="70" t="s">
        <v>1572</v>
      </c>
      <c r="F5" s="71" t="s">
        <v>1573</v>
      </c>
      <c r="G5" s="70" t="s">
        <v>1574</v>
      </c>
      <c r="H5" s="69" t="s">
        <v>1575</v>
      </c>
      <c r="I5" s="70" t="s">
        <v>1576</v>
      </c>
      <c r="J5" s="69" t="s">
        <v>1577</v>
      </c>
      <c r="K5" s="70" t="s">
        <v>1578</v>
      </c>
      <c r="L5" s="71" t="s">
        <v>1579</v>
      </c>
      <c r="M5" s="1485"/>
    </row>
    <row r="6" spans="1:13" s="436" customFormat="1" ht="43.5" customHeight="1">
      <c r="A6" s="414" t="s">
        <v>1440</v>
      </c>
      <c r="B6" s="450">
        <v>36366</v>
      </c>
      <c r="C6" s="584">
        <v>308</v>
      </c>
      <c r="D6" s="452">
        <v>543</v>
      </c>
      <c r="E6" s="453">
        <v>10387</v>
      </c>
      <c r="F6" s="453">
        <v>10325</v>
      </c>
      <c r="G6" s="453">
        <v>4997</v>
      </c>
      <c r="H6" s="453">
        <v>4234</v>
      </c>
      <c r="I6" s="453">
        <v>2733</v>
      </c>
      <c r="J6" s="453">
        <v>2017</v>
      </c>
      <c r="K6" s="452">
        <v>677</v>
      </c>
      <c r="L6" s="451">
        <v>146</v>
      </c>
      <c r="M6" s="414" t="s">
        <v>1440</v>
      </c>
    </row>
    <row r="7" spans="1:13" s="436" customFormat="1" ht="43.5" customHeight="1">
      <c r="A7" s="438" t="s">
        <v>1456</v>
      </c>
      <c r="B7" s="453">
        <v>36218</v>
      </c>
      <c r="C7" s="584">
        <v>417</v>
      </c>
      <c r="D7" s="452">
        <v>586</v>
      </c>
      <c r="E7" s="453">
        <v>10613</v>
      </c>
      <c r="F7" s="453">
        <v>10350</v>
      </c>
      <c r="G7" s="453">
        <v>4144</v>
      </c>
      <c r="H7" s="453">
        <v>3908</v>
      </c>
      <c r="I7" s="453">
        <v>2796</v>
      </c>
      <c r="J7" s="453">
        <v>2231</v>
      </c>
      <c r="K7" s="452">
        <v>879</v>
      </c>
      <c r="L7" s="451">
        <v>294</v>
      </c>
      <c r="M7" s="414" t="s">
        <v>1441</v>
      </c>
    </row>
    <row r="8" spans="1:13" s="436" customFormat="1" ht="43.5" customHeight="1">
      <c r="A8" s="428" t="s">
        <v>1443</v>
      </c>
      <c r="B8" s="632">
        <v>36465</v>
      </c>
      <c r="C8" s="633">
        <v>253</v>
      </c>
      <c r="D8" s="634">
        <v>582</v>
      </c>
      <c r="E8" s="634">
        <v>11454</v>
      </c>
      <c r="F8" s="634">
        <v>10527</v>
      </c>
      <c r="G8" s="634">
        <v>4319</v>
      </c>
      <c r="H8" s="634">
        <v>3958</v>
      </c>
      <c r="I8" s="634">
        <v>2366</v>
      </c>
      <c r="J8" s="634">
        <v>2083</v>
      </c>
      <c r="K8" s="634">
        <v>589</v>
      </c>
      <c r="L8" s="634">
        <v>333</v>
      </c>
      <c r="M8" s="485" t="s">
        <v>1443</v>
      </c>
    </row>
    <row r="9" spans="1:13" s="436" customFormat="1" ht="43.5" customHeight="1">
      <c r="A9" s="428" t="s">
        <v>1206</v>
      </c>
      <c r="B9" s="632">
        <v>35735</v>
      </c>
      <c r="C9" s="633">
        <v>305</v>
      </c>
      <c r="D9" s="634">
        <v>287</v>
      </c>
      <c r="E9" s="634">
        <v>11334</v>
      </c>
      <c r="F9" s="634">
        <v>10238</v>
      </c>
      <c r="G9" s="634">
        <v>5201</v>
      </c>
      <c r="H9" s="634">
        <v>2931</v>
      </c>
      <c r="I9" s="634">
        <v>2235</v>
      </c>
      <c r="J9" s="634">
        <v>2378</v>
      </c>
      <c r="K9" s="634">
        <v>541</v>
      </c>
      <c r="L9" s="634">
        <v>283</v>
      </c>
      <c r="M9" s="485" t="s">
        <v>1206</v>
      </c>
    </row>
    <row r="10" spans="1:13" s="436" customFormat="1" ht="43.5" customHeight="1">
      <c r="A10" s="428" t="s">
        <v>1676</v>
      </c>
      <c r="B10" s="632">
        <v>34645</v>
      </c>
      <c r="C10" s="633">
        <v>350</v>
      </c>
      <c r="D10" s="634">
        <v>331</v>
      </c>
      <c r="E10" s="634">
        <v>10332</v>
      </c>
      <c r="F10" s="634">
        <v>10023</v>
      </c>
      <c r="G10" s="634">
        <v>4655</v>
      </c>
      <c r="H10" s="634">
        <v>3429</v>
      </c>
      <c r="I10" s="634">
        <v>2414</v>
      </c>
      <c r="J10" s="634">
        <v>2330</v>
      </c>
      <c r="K10" s="634">
        <v>462</v>
      </c>
      <c r="L10" s="634">
        <v>320</v>
      </c>
      <c r="M10" s="485" t="s">
        <v>1676</v>
      </c>
    </row>
    <row r="11" spans="1:13" s="434" customFormat="1" ht="43.5" customHeight="1">
      <c r="A11" s="439" t="s">
        <v>1681</v>
      </c>
      <c r="B11" s="669">
        <v>35388</v>
      </c>
      <c r="C11" s="697">
        <v>305</v>
      </c>
      <c r="D11" s="697">
        <v>409</v>
      </c>
      <c r="E11" s="697">
        <v>10600</v>
      </c>
      <c r="F11" s="697">
        <v>10715</v>
      </c>
      <c r="G11" s="697">
        <v>4635</v>
      </c>
      <c r="H11" s="697">
        <v>3203</v>
      </c>
      <c r="I11" s="697">
        <v>2282</v>
      </c>
      <c r="J11" s="697">
        <v>2166</v>
      </c>
      <c r="K11" s="697">
        <v>775</v>
      </c>
      <c r="L11" s="697">
        <v>296</v>
      </c>
      <c r="M11" s="448" t="s">
        <v>1679</v>
      </c>
    </row>
    <row r="12" spans="1:12" s="856" customFormat="1" ht="17.25" customHeight="1">
      <c r="A12" s="750" t="s">
        <v>82</v>
      </c>
      <c r="B12" s="751"/>
      <c r="C12" s="751"/>
      <c r="D12" s="751"/>
      <c r="E12" s="751"/>
      <c r="G12" s="694" t="s">
        <v>1272</v>
      </c>
      <c r="L12" s="751"/>
    </row>
    <row r="13" spans="1:9" s="442" customFormat="1" ht="15.75" customHeight="1">
      <c r="A13" s="441" t="s">
        <v>1244</v>
      </c>
      <c r="D13" s="449"/>
      <c r="E13" s="449"/>
      <c r="I13" s="442" t="s">
        <v>2</v>
      </c>
    </row>
    <row r="14" spans="1:7" s="440" customFormat="1" ht="15.75" customHeight="1">
      <c r="A14" s="442" t="s">
        <v>1245</v>
      </c>
      <c r="B14" s="442"/>
      <c r="C14" s="442"/>
      <c r="D14" s="442"/>
      <c r="E14" s="442"/>
      <c r="F14" s="442"/>
      <c r="G14" s="442"/>
    </row>
    <row r="15" s="440" customFormat="1" ht="15.75" customHeight="1">
      <c r="A15" s="440" t="s">
        <v>1246</v>
      </c>
    </row>
  </sheetData>
  <mergeCells count="3">
    <mergeCell ref="A1:M1"/>
    <mergeCell ref="A3:A5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T12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18.28125" style="26" customWidth="1"/>
    <col min="2" max="5" width="23.421875" style="26" customWidth="1"/>
    <col min="6" max="6" width="19.7109375" style="26" customWidth="1"/>
    <col min="7" max="16384" width="13.8515625" style="26" customWidth="1"/>
  </cols>
  <sheetData>
    <row r="1" spans="1:6" s="172" customFormat="1" ht="32.25" customHeight="1">
      <c r="A1" s="1501" t="s">
        <v>861</v>
      </c>
      <c r="B1" s="1501"/>
      <c r="C1" s="1501"/>
      <c r="D1" s="1501"/>
      <c r="E1" s="1501"/>
      <c r="F1" s="1501"/>
    </row>
    <row r="2" spans="1:6" s="32" customFormat="1" ht="18" customHeight="1">
      <c r="A2" s="32" t="s">
        <v>711</v>
      </c>
      <c r="B2" s="146"/>
      <c r="C2" s="146"/>
      <c r="D2" s="146"/>
      <c r="E2" s="146"/>
      <c r="F2" s="305" t="s">
        <v>698</v>
      </c>
    </row>
    <row r="3" spans="1:6" s="37" customFormat="1" ht="38.25" customHeight="1">
      <c r="A3" s="1423" t="s">
        <v>1464</v>
      </c>
      <c r="B3" s="116" t="s">
        <v>1381</v>
      </c>
      <c r="C3" s="365" t="s">
        <v>723</v>
      </c>
      <c r="D3" s="252" t="s">
        <v>724</v>
      </c>
      <c r="E3" s="252" t="s">
        <v>725</v>
      </c>
      <c r="F3" s="1410" t="s">
        <v>1449</v>
      </c>
    </row>
    <row r="4" spans="1:6" s="37" customFormat="1" ht="38.25" customHeight="1">
      <c r="A4" s="1425"/>
      <c r="B4" s="141" t="s">
        <v>1388</v>
      </c>
      <c r="C4" s="18" t="s">
        <v>720</v>
      </c>
      <c r="D4" s="141" t="s">
        <v>721</v>
      </c>
      <c r="E4" s="141" t="s">
        <v>722</v>
      </c>
      <c r="F4" s="1412"/>
    </row>
    <row r="5" spans="1:6" s="256" customFormat="1" ht="30.75" customHeight="1">
      <c r="A5" s="267" t="s">
        <v>182</v>
      </c>
      <c r="B5" s="729">
        <v>113</v>
      </c>
      <c r="C5" s="613">
        <v>106</v>
      </c>
      <c r="D5" s="40">
        <v>7</v>
      </c>
      <c r="E5" s="78" t="s">
        <v>1580</v>
      </c>
      <c r="F5" s="456" t="s">
        <v>1241</v>
      </c>
    </row>
    <row r="6" spans="1:98" s="307" customFormat="1" ht="30.75" customHeight="1">
      <c r="A6" s="268" t="s">
        <v>386</v>
      </c>
      <c r="B6" s="730">
        <f>SUM(C6:E6)</f>
        <v>20</v>
      </c>
      <c r="C6" s="730">
        <v>19</v>
      </c>
      <c r="D6" s="731">
        <v>1</v>
      </c>
      <c r="E6" s="78" t="s">
        <v>1580</v>
      </c>
      <c r="F6" s="456" t="s">
        <v>1250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</row>
    <row r="7" spans="1:6" s="256" customFormat="1" ht="30.75" customHeight="1">
      <c r="A7" s="39" t="s">
        <v>1450</v>
      </c>
      <c r="B7" s="613">
        <v>143</v>
      </c>
      <c r="C7" s="613">
        <v>143</v>
      </c>
      <c r="D7" s="40" t="s">
        <v>1580</v>
      </c>
      <c r="E7" s="40" t="s">
        <v>1580</v>
      </c>
      <c r="F7" s="82" t="s">
        <v>1450</v>
      </c>
    </row>
    <row r="8" spans="1:6" s="256" customFormat="1" ht="30.75" customHeight="1">
      <c r="A8" s="39" t="s">
        <v>1443</v>
      </c>
      <c r="B8" s="613">
        <f>SUM(C8:E8)</f>
        <v>154</v>
      </c>
      <c r="C8" s="613">
        <v>120</v>
      </c>
      <c r="D8" s="40">
        <v>34</v>
      </c>
      <c r="E8" s="40" t="s">
        <v>1580</v>
      </c>
      <c r="F8" s="82" t="s">
        <v>1443</v>
      </c>
    </row>
    <row r="9" spans="1:6" s="256" customFormat="1" ht="30.75" customHeight="1">
      <c r="A9" s="39" t="s">
        <v>1206</v>
      </c>
      <c r="B9" s="613">
        <v>147</v>
      </c>
      <c r="C9" s="613">
        <v>112</v>
      </c>
      <c r="D9" s="40">
        <v>35</v>
      </c>
      <c r="E9" s="40" t="s">
        <v>1580</v>
      </c>
      <c r="F9" s="82" t="s">
        <v>1206</v>
      </c>
    </row>
    <row r="10" spans="1:6" s="256" customFormat="1" ht="30.75" customHeight="1">
      <c r="A10" s="39" t="s">
        <v>1676</v>
      </c>
      <c r="B10" s="613">
        <v>83</v>
      </c>
      <c r="C10" s="613">
        <v>65</v>
      </c>
      <c r="D10" s="40">
        <v>18</v>
      </c>
      <c r="E10" s="40" t="s">
        <v>1580</v>
      </c>
      <c r="F10" s="82" t="s">
        <v>1676</v>
      </c>
    </row>
    <row r="11" spans="1:6" s="110" customFormat="1" ht="30.75" customHeight="1">
      <c r="A11" s="262" t="s">
        <v>1681</v>
      </c>
      <c r="B11" s="1142">
        <v>134</v>
      </c>
      <c r="C11" s="859">
        <v>130</v>
      </c>
      <c r="D11" s="1333">
        <v>4</v>
      </c>
      <c r="E11" s="860">
        <v>0</v>
      </c>
      <c r="F11" s="344" t="s">
        <v>1679</v>
      </c>
    </row>
    <row r="12" spans="1:6" s="76" customFormat="1" ht="18" customHeight="1">
      <c r="A12" s="1584" t="s">
        <v>503</v>
      </c>
      <c r="B12" s="1584"/>
      <c r="C12" s="203"/>
      <c r="D12" s="203"/>
      <c r="E12" s="98"/>
      <c r="F12" s="364" t="s">
        <v>784</v>
      </c>
    </row>
    <row r="13" s="24" customFormat="1" ht="13.5"/>
    <row r="14" s="24" customFormat="1" ht="13.5"/>
    <row r="15" s="25" customFormat="1" ht="12.75"/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</sheetData>
  <mergeCells count="4">
    <mergeCell ref="A1:F1"/>
    <mergeCell ref="A3:A4"/>
    <mergeCell ref="F3:F4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6" sqref="D6"/>
    </sheetView>
  </sheetViews>
  <sheetFormatPr defaultColWidth="9.140625" defaultRowHeight="12.75"/>
  <cols>
    <col min="1" max="1" width="16.28125" style="91" customWidth="1"/>
    <col min="2" max="2" width="14.8515625" style="91" customWidth="1"/>
    <col min="3" max="3" width="13.8515625" style="91" customWidth="1"/>
    <col min="4" max="4" width="14.00390625" style="91" customWidth="1"/>
    <col min="5" max="8" width="13.7109375" style="91" customWidth="1"/>
    <col min="9" max="9" width="18.8515625" style="91" customWidth="1"/>
    <col min="10" max="16384" width="9.140625" style="91" customWidth="1"/>
  </cols>
  <sheetData>
    <row r="1" spans="1:9" ht="32.25" customHeight="1">
      <c r="A1" s="1501" t="s">
        <v>862</v>
      </c>
      <c r="B1" s="1501"/>
      <c r="C1" s="1501"/>
      <c r="D1" s="1501"/>
      <c r="E1" s="1501"/>
      <c r="F1" s="1501"/>
      <c r="G1" s="1501"/>
      <c r="H1" s="1501"/>
      <c r="I1" s="1501"/>
    </row>
    <row r="2" spans="1:9" s="32" customFormat="1" ht="18" customHeight="1">
      <c r="A2" s="33" t="s">
        <v>736</v>
      </c>
      <c r="B2" s="146"/>
      <c r="C2" s="146"/>
      <c r="D2" s="146"/>
      <c r="E2" s="146"/>
      <c r="F2" s="146"/>
      <c r="G2" s="146"/>
      <c r="I2" s="107" t="s">
        <v>726</v>
      </c>
    </row>
    <row r="3" spans="1:9" s="37" customFormat="1" ht="29.25" customHeight="1">
      <c r="A3" s="1423" t="s">
        <v>1247</v>
      </c>
      <c r="B3" s="1576" t="s">
        <v>3</v>
      </c>
      <c r="C3" s="1577"/>
      <c r="D3" s="1578"/>
      <c r="E3" s="1576" t="s">
        <v>4</v>
      </c>
      <c r="F3" s="1578"/>
      <c r="G3" s="1576" t="s">
        <v>5</v>
      </c>
      <c r="H3" s="1577"/>
      <c r="I3" s="1410" t="s">
        <v>1243</v>
      </c>
    </row>
    <row r="4" spans="1:9" s="37" customFormat="1" ht="29.25" customHeight="1">
      <c r="A4" s="1408"/>
      <c r="B4" s="1413" t="s">
        <v>727</v>
      </c>
      <c r="C4" s="1414"/>
      <c r="D4" s="1425"/>
      <c r="E4" s="1412" t="s">
        <v>728</v>
      </c>
      <c r="F4" s="1425"/>
      <c r="G4" s="1412" t="s">
        <v>730</v>
      </c>
      <c r="H4" s="1414"/>
      <c r="I4" s="1411"/>
    </row>
    <row r="5" spans="1:9" s="37" customFormat="1" ht="29.25" customHeight="1">
      <c r="A5" s="1408"/>
      <c r="B5" s="247" t="s">
        <v>751</v>
      </c>
      <c r="C5" s="159" t="s">
        <v>731</v>
      </c>
      <c r="D5" s="247" t="s">
        <v>6</v>
      </c>
      <c r="E5" s="247" t="s">
        <v>7</v>
      </c>
      <c r="F5" s="247" t="s">
        <v>6</v>
      </c>
      <c r="G5" s="116" t="s">
        <v>8</v>
      </c>
      <c r="H5" s="190" t="s">
        <v>6</v>
      </c>
      <c r="I5" s="1411"/>
    </row>
    <row r="6" spans="1:9" s="37" customFormat="1" ht="29.25" customHeight="1">
      <c r="A6" s="1409"/>
      <c r="B6" s="141" t="s">
        <v>1659</v>
      </c>
      <c r="C6" s="18" t="s">
        <v>732</v>
      </c>
      <c r="D6" s="141" t="s">
        <v>733</v>
      </c>
      <c r="E6" s="141" t="s">
        <v>734</v>
      </c>
      <c r="F6" s="141" t="s">
        <v>733</v>
      </c>
      <c r="G6" s="141" t="s">
        <v>735</v>
      </c>
      <c r="H6" s="43" t="s">
        <v>733</v>
      </c>
      <c r="I6" s="1412"/>
    </row>
    <row r="7" spans="1:9" s="37" customFormat="1" ht="27" customHeight="1">
      <c r="A7" s="267" t="s">
        <v>182</v>
      </c>
      <c r="B7" s="308" t="s">
        <v>1580</v>
      </c>
      <c r="C7" s="309" t="s">
        <v>1447</v>
      </c>
      <c r="D7" s="309" t="s">
        <v>1580</v>
      </c>
      <c r="E7" s="309" t="s">
        <v>1447</v>
      </c>
      <c r="F7" s="309" t="s">
        <v>1447</v>
      </c>
      <c r="G7" s="309" t="s">
        <v>1447</v>
      </c>
      <c r="H7" s="375" t="s">
        <v>1447</v>
      </c>
      <c r="I7" s="456" t="s">
        <v>1241</v>
      </c>
    </row>
    <row r="8" spans="1:9" s="37" customFormat="1" ht="27" customHeight="1">
      <c r="A8" s="268" t="s">
        <v>386</v>
      </c>
      <c r="B8" s="308">
        <v>0.5</v>
      </c>
      <c r="C8" s="310">
        <v>0</v>
      </c>
      <c r="D8" s="310">
        <v>40230</v>
      </c>
      <c r="E8" s="310">
        <v>0</v>
      </c>
      <c r="F8" s="310">
        <v>0</v>
      </c>
      <c r="G8" s="310">
        <v>0</v>
      </c>
      <c r="H8" s="376">
        <v>0</v>
      </c>
      <c r="I8" s="456" t="s">
        <v>1250</v>
      </c>
    </row>
    <row r="9" spans="1:9" s="256" customFormat="1" ht="27" customHeight="1">
      <c r="A9" s="311" t="s">
        <v>1450</v>
      </c>
      <c r="B9" s="312">
        <v>1</v>
      </c>
      <c r="C9" s="313">
        <v>0</v>
      </c>
      <c r="D9" s="314">
        <v>79169</v>
      </c>
      <c r="E9" s="313">
        <v>0</v>
      </c>
      <c r="F9" s="313">
        <v>0</v>
      </c>
      <c r="G9" s="313">
        <v>0</v>
      </c>
      <c r="H9" s="335">
        <v>0</v>
      </c>
      <c r="I9" s="315" t="s">
        <v>1450</v>
      </c>
    </row>
    <row r="10" spans="1:9" s="256" customFormat="1" ht="27" customHeight="1">
      <c r="A10" s="311" t="s">
        <v>1443</v>
      </c>
      <c r="B10" s="312">
        <v>0.5</v>
      </c>
      <c r="C10" s="313">
        <v>0</v>
      </c>
      <c r="D10" s="314">
        <v>40500</v>
      </c>
      <c r="E10" s="313">
        <v>0</v>
      </c>
      <c r="F10" s="313">
        <v>0</v>
      </c>
      <c r="G10" s="313">
        <v>0</v>
      </c>
      <c r="H10" s="335">
        <v>0</v>
      </c>
      <c r="I10" s="315" t="s">
        <v>1443</v>
      </c>
    </row>
    <row r="11" spans="1:9" s="256" customFormat="1" ht="27" customHeight="1">
      <c r="A11" s="311" t="s">
        <v>1206</v>
      </c>
      <c r="B11" s="312">
        <v>1</v>
      </c>
      <c r="C11" s="313">
        <v>0</v>
      </c>
      <c r="D11" s="314">
        <v>90500</v>
      </c>
      <c r="E11" s="313">
        <v>0</v>
      </c>
      <c r="F11" s="313">
        <v>0</v>
      </c>
      <c r="G11" s="313">
        <v>0</v>
      </c>
      <c r="H11" s="335">
        <v>0</v>
      </c>
      <c r="I11" s="315" t="s">
        <v>1206</v>
      </c>
    </row>
    <row r="12" spans="1:9" s="256" customFormat="1" ht="27" customHeight="1">
      <c r="A12" s="311" t="s">
        <v>1676</v>
      </c>
      <c r="B12" s="312">
        <v>3</v>
      </c>
      <c r="C12" s="313">
        <v>2555</v>
      </c>
      <c r="D12" s="314">
        <v>278793</v>
      </c>
      <c r="E12" s="313">
        <v>0</v>
      </c>
      <c r="F12" s="313">
        <v>0</v>
      </c>
      <c r="G12" s="313">
        <v>0</v>
      </c>
      <c r="H12" s="313">
        <v>0</v>
      </c>
      <c r="I12" s="315" t="s">
        <v>1676</v>
      </c>
    </row>
    <row r="13" spans="1:9" s="110" customFormat="1" ht="27" customHeight="1">
      <c r="A13" s="374" t="s">
        <v>1681</v>
      </c>
      <c r="B13" s="1334">
        <v>3.5</v>
      </c>
      <c r="C13" s="859">
        <v>2660</v>
      </c>
      <c r="D13" s="1181">
        <v>235822</v>
      </c>
      <c r="E13" s="859">
        <v>0</v>
      </c>
      <c r="F13" s="859">
        <v>0</v>
      </c>
      <c r="G13" s="859">
        <v>0</v>
      </c>
      <c r="H13" s="859">
        <v>0</v>
      </c>
      <c r="I13" s="377" t="s">
        <v>1679</v>
      </c>
    </row>
    <row r="14" spans="1:9" s="37" customFormat="1" ht="18" customHeight="1">
      <c r="A14" s="21" t="s">
        <v>785</v>
      </c>
      <c r="B14" s="178"/>
      <c r="C14" s="178"/>
      <c r="D14" s="178"/>
      <c r="E14" s="178"/>
      <c r="F14" s="178"/>
      <c r="H14" s="143"/>
      <c r="I14" s="143" t="s">
        <v>166</v>
      </c>
    </row>
    <row r="15" s="24" customFormat="1" ht="13.5"/>
    <row r="16" s="24" customFormat="1" ht="13.5"/>
    <row r="17" s="24" customFormat="1" ht="13.5"/>
  </sheetData>
  <mergeCells count="9">
    <mergeCell ref="B4:D4"/>
    <mergeCell ref="E4:F4"/>
    <mergeCell ref="G4:H4"/>
    <mergeCell ref="A1:I1"/>
    <mergeCell ref="B3:D3"/>
    <mergeCell ref="E3:F3"/>
    <mergeCell ref="G3:H3"/>
    <mergeCell ref="A3:A6"/>
    <mergeCell ref="I3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A1" sqref="A1:P1"/>
    </sheetView>
  </sheetViews>
  <sheetFormatPr defaultColWidth="9.140625" defaultRowHeight="12.75"/>
  <cols>
    <col min="1" max="1" width="13.140625" style="72" customWidth="1"/>
    <col min="2" max="3" width="11.421875" style="72" customWidth="1"/>
    <col min="4" max="15" width="10.140625" style="72" customWidth="1"/>
    <col min="16" max="16" width="16.421875" style="72" customWidth="1"/>
    <col min="17" max="16384" width="13.8515625" style="26" customWidth="1"/>
  </cols>
  <sheetData>
    <row r="1" spans="1:16" s="91" customFormat="1" ht="32.25" customHeight="1">
      <c r="A1" s="1512" t="s">
        <v>1625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</row>
    <row r="2" spans="1:16" s="32" customFormat="1" ht="18" customHeight="1">
      <c r="A2" s="733" t="s">
        <v>1626</v>
      </c>
      <c r="B2" s="733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677"/>
      <c r="O2" s="696"/>
      <c r="P2" s="696" t="s">
        <v>1627</v>
      </c>
    </row>
    <row r="3" spans="1:16" s="37" customFormat="1" ht="28.5" customHeight="1">
      <c r="A3" s="739"/>
      <c r="B3" s="1549" t="s">
        <v>1628</v>
      </c>
      <c r="C3" s="1610"/>
      <c r="D3" s="1549" t="s">
        <v>1629</v>
      </c>
      <c r="E3" s="1610"/>
      <c r="F3" s="1549" t="s">
        <v>1630</v>
      </c>
      <c r="G3" s="1610"/>
      <c r="H3" s="1549" t="s">
        <v>1631</v>
      </c>
      <c r="I3" s="1610"/>
      <c r="J3" s="1549" t="s">
        <v>1632</v>
      </c>
      <c r="K3" s="1610"/>
      <c r="L3" s="1549" t="s">
        <v>1633</v>
      </c>
      <c r="M3" s="1610"/>
      <c r="N3" s="1549" t="s">
        <v>1634</v>
      </c>
      <c r="O3" s="1610"/>
      <c r="P3" s="739"/>
    </row>
    <row r="4" spans="1:16" s="37" customFormat="1" ht="28.5" customHeight="1">
      <c r="A4" s="241" t="s">
        <v>1635</v>
      </c>
      <c r="B4" s="1627" t="s">
        <v>1636</v>
      </c>
      <c r="C4" s="1626"/>
      <c r="D4" s="1627" t="s">
        <v>1637</v>
      </c>
      <c r="E4" s="1626"/>
      <c r="F4" s="1627" t="s">
        <v>1638</v>
      </c>
      <c r="G4" s="1626"/>
      <c r="H4" s="1625" t="s">
        <v>1639</v>
      </c>
      <c r="I4" s="1626"/>
      <c r="J4" s="1625" t="s">
        <v>1640</v>
      </c>
      <c r="K4" s="1626"/>
      <c r="L4" s="1627" t="s">
        <v>1641</v>
      </c>
      <c r="M4" s="1626"/>
      <c r="N4" s="1627" t="s">
        <v>1642</v>
      </c>
      <c r="O4" s="1626"/>
      <c r="P4" s="727" t="s">
        <v>191</v>
      </c>
    </row>
    <row r="5" spans="1:16" s="37" customFormat="1" ht="28.5" customHeight="1">
      <c r="A5" s="241" t="s">
        <v>1643</v>
      </c>
      <c r="B5" s="102" t="s">
        <v>1644</v>
      </c>
      <c r="C5" s="102" t="s">
        <v>1645</v>
      </c>
      <c r="D5" s="102" t="s">
        <v>1644</v>
      </c>
      <c r="E5" s="102" t="s">
        <v>1645</v>
      </c>
      <c r="F5" s="102" t="s">
        <v>1644</v>
      </c>
      <c r="G5" s="102" t="s">
        <v>1645</v>
      </c>
      <c r="H5" s="102" t="s">
        <v>1644</v>
      </c>
      <c r="I5" s="102" t="s">
        <v>1645</v>
      </c>
      <c r="J5" s="102" t="s">
        <v>1644</v>
      </c>
      <c r="K5" s="102" t="s">
        <v>1645</v>
      </c>
      <c r="L5" s="102" t="s">
        <v>1644</v>
      </c>
      <c r="M5" s="102" t="s">
        <v>1645</v>
      </c>
      <c r="N5" s="102" t="s">
        <v>1644</v>
      </c>
      <c r="O5" s="102" t="s">
        <v>1645</v>
      </c>
      <c r="P5" s="727" t="s">
        <v>1646</v>
      </c>
    </row>
    <row r="6" spans="1:16" s="37" customFormat="1" ht="28.5" customHeight="1">
      <c r="A6" s="747"/>
      <c r="B6" s="726" t="s">
        <v>1647</v>
      </c>
      <c r="C6" s="726" t="s">
        <v>1648</v>
      </c>
      <c r="D6" s="726" t="s">
        <v>1647</v>
      </c>
      <c r="E6" s="726" t="s">
        <v>1648</v>
      </c>
      <c r="F6" s="726" t="s">
        <v>1647</v>
      </c>
      <c r="G6" s="726" t="s">
        <v>1648</v>
      </c>
      <c r="H6" s="726" t="s">
        <v>1647</v>
      </c>
      <c r="I6" s="726" t="s">
        <v>1648</v>
      </c>
      <c r="J6" s="726" t="s">
        <v>1647</v>
      </c>
      <c r="K6" s="726" t="s">
        <v>1648</v>
      </c>
      <c r="L6" s="726" t="s">
        <v>1647</v>
      </c>
      <c r="M6" s="726" t="s">
        <v>1648</v>
      </c>
      <c r="N6" s="726" t="s">
        <v>1647</v>
      </c>
      <c r="O6" s="726" t="s">
        <v>1648</v>
      </c>
      <c r="P6" s="747"/>
    </row>
    <row r="7" spans="1:16" s="41" customFormat="1" ht="35.25" customHeight="1">
      <c r="A7" s="1002" t="s">
        <v>1649</v>
      </c>
      <c r="B7" s="1152">
        <f aca="true" t="shared" si="0" ref="B7:I7">SUM(B8:B9)</f>
        <v>73</v>
      </c>
      <c r="C7" s="1152">
        <f t="shared" si="0"/>
        <v>127.3</v>
      </c>
      <c r="D7" s="1152">
        <f t="shared" si="0"/>
        <v>18</v>
      </c>
      <c r="E7" s="1152">
        <f t="shared" si="0"/>
        <v>66</v>
      </c>
      <c r="F7" s="1152">
        <f t="shared" si="0"/>
        <v>46</v>
      </c>
      <c r="G7" s="1152">
        <f t="shared" si="0"/>
        <v>33.4</v>
      </c>
      <c r="H7" s="1152">
        <f t="shared" si="0"/>
        <v>9</v>
      </c>
      <c r="I7" s="1152">
        <f t="shared" si="0"/>
        <v>27.9</v>
      </c>
      <c r="J7" s="1157">
        <v>0</v>
      </c>
      <c r="K7" s="1157">
        <v>0</v>
      </c>
      <c r="L7" s="1157">
        <v>0</v>
      </c>
      <c r="M7" s="1157">
        <v>0</v>
      </c>
      <c r="N7" s="1157">
        <v>0</v>
      </c>
      <c r="O7" s="1158">
        <v>0</v>
      </c>
      <c r="P7" s="1006" t="s">
        <v>1649</v>
      </c>
    </row>
    <row r="8" spans="1:16" s="316" customFormat="1" ht="35.25" customHeight="1">
      <c r="A8" s="1025" t="s">
        <v>1650</v>
      </c>
      <c r="B8" s="1106">
        <f>SUM(D8,F8,H8)</f>
        <v>37</v>
      </c>
      <c r="C8" s="1073">
        <f>SUM(E8,G8,I8)</f>
        <v>75</v>
      </c>
      <c r="D8" s="1151">
        <v>7</v>
      </c>
      <c r="E8" s="1151">
        <v>33</v>
      </c>
      <c r="F8" s="1152">
        <v>25</v>
      </c>
      <c r="G8" s="1152">
        <v>26</v>
      </c>
      <c r="H8" s="1152">
        <v>5</v>
      </c>
      <c r="I8" s="1152">
        <v>16</v>
      </c>
      <c r="J8" s="700">
        <v>0</v>
      </c>
      <c r="K8" s="700">
        <v>0</v>
      </c>
      <c r="L8" s="700">
        <v>0</v>
      </c>
      <c r="M8" s="700">
        <v>0</v>
      </c>
      <c r="N8" s="700">
        <v>0</v>
      </c>
      <c r="O8" s="931">
        <v>0</v>
      </c>
      <c r="P8" s="999" t="s">
        <v>1428</v>
      </c>
    </row>
    <row r="9" spans="1:16" s="42" customFormat="1" ht="35.25" customHeight="1">
      <c r="A9" s="1026" t="s">
        <v>1651</v>
      </c>
      <c r="B9" s="1153">
        <f>SUM(D9,F9,H9)</f>
        <v>36</v>
      </c>
      <c r="C9" s="1154">
        <f>SUM(E9,G9,I9)</f>
        <v>52.3</v>
      </c>
      <c r="D9" s="1155">
        <v>11</v>
      </c>
      <c r="E9" s="1155">
        <v>33</v>
      </c>
      <c r="F9" s="1156">
        <v>21</v>
      </c>
      <c r="G9" s="1156">
        <v>7.4</v>
      </c>
      <c r="H9" s="1156">
        <v>4</v>
      </c>
      <c r="I9" s="1156">
        <v>11.9</v>
      </c>
      <c r="J9" s="859">
        <v>0</v>
      </c>
      <c r="K9" s="859">
        <v>0</v>
      </c>
      <c r="L9" s="859">
        <v>0</v>
      </c>
      <c r="M9" s="859">
        <v>0</v>
      </c>
      <c r="N9" s="859">
        <v>0</v>
      </c>
      <c r="O9" s="860">
        <v>0</v>
      </c>
      <c r="P9" s="728" t="s">
        <v>1430</v>
      </c>
    </row>
    <row r="10" spans="1:16" s="42" customFormat="1" ht="35.25" customHeight="1">
      <c r="A10" s="200" t="s">
        <v>1652</v>
      </c>
      <c r="B10" s="849"/>
      <c r="C10" s="734"/>
      <c r="D10" s="734"/>
      <c r="E10" s="1403"/>
      <c r="F10" s="1403"/>
      <c r="G10" s="734"/>
      <c r="H10" s="734"/>
      <c r="I10" s="677"/>
      <c r="J10" s="677"/>
      <c r="K10" s="734"/>
      <c r="L10" s="734"/>
      <c r="M10" s="734"/>
      <c r="N10" s="677"/>
      <c r="O10" s="1052" t="s">
        <v>1653</v>
      </c>
      <c r="P10" s="677"/>
    </row>
    <row r="11" spans="1:16" s="42" customFormat="1" ht="35.25" customHeight="1">
      <c r="A11" s="199"/>
      <c r="B11" s="1107"/>
      <c r="C11" s="1107"/>
      <c r="D11" s="1108"/>
      <c r="E11" s="1108"/>
      <c r="F11" s="1159"/>
      <c r="G11" s="1159"/>
      <c r="H11" s="1159"/>
      <c r="I11" s="1159"/>
      <c r="J11" s="1159"/>
      <c r="K11" s="1159"/>
      <c r="L11" s="1159"/>
      <c r="M11" s="1159"/>
      <c r="N11" s="1108"/>
      <c r="O11" s="1108"/>
      <c r="P11" s="727"/>
    </row>
    <row r="12" spans="1:16" s="42" customFormat="1" ht="35.25" customHeight="1">
      <c r="A12" s="1160" t="s">
        <v>1654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10" customFormat="1" ht="3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24" customFormat="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25" customFormat="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25" customFormat="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25" customFormat="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25" customFormat="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25" customFormat="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25" customFormat="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25" customFormat="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25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25" customFormat="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25" customFormat="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25" customFormat="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25" customFormat="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25" customFormat="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25" customFormat="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25" customFormat="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25" customFormat="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25" customFormat="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25" customFormat="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25" customFormat="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25" customFormat="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25" customFormat="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25" customFormat="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25" customFormat="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25" customFormat="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25" customFormat="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25" customFormat="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25" customFormat="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25" customFormat="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25" customFormat="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25" customFormat="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25" customFormat="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25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25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25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25" customFormat="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25" customFormat="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25" customFormat="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25" customFormat="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25" customFormat="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25" customFormat="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25" customFormat="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25" customFormat="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25" customFormat="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25" customFormat="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25" customFormat="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25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25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25" customFormat="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25" customFormat="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25" customFormat="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25" customFormat="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25" customFormat="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25" customFormat="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25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25" customFormat="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25" customFormat="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25" customFormat="1" ht="14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s="25" customFormat="1" ht="14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s="25" customFormat="1" ht="14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s="25" customFormat="1" ht="14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s="25" customFormat="1" ht="14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s="25" customFormat="1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s="25" customFormat="1" ht="14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s="25" customFormat="1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s="25" customFormat="1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s="25" customFormat="1" ht="14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6" s="25" customFormat="1" ht="14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s="25" customFormat="1" ht="14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s="25" customFormat="1" ht="14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s="25" customFormat="1" ht="14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s="25" customFormat="1" ht="14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16" s="25" customFormat="1" ht="14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1:16" s="25" customFormat="1" ht="14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1:16" s="25" customFormat="1" ht="14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s="25" customFormat="1" ht="14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 spans="1:16" s="25" customFormat="1" ht="14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1:16" s="25" customFormat="1" ht="14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16" s="25" customFormat="1" ht="14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 spans="1:16" s="25" customFormat="1" ht="14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 spans="1:16" s="25" customFormat="1" ht="14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1:16" s="25" customFormat="1" ht="14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1:16" s="25" customFormat="1" ht="14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s="25" customFormat="1" ht="14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1:16" s="25" customFormat="1" ht="14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1:16" s="25" customFormat="1" ht="14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1:16" s="25" customFormat="1" ht="14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1:16" s="25" customFormat="1" ht="14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1:16" s="25" customFormat="1" ht="14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1:16" s="25" customFormat="1" ht="14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</row>
    <row r="105" spans="1:16" s="25" customFormat="1" ht="14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16" s="25" customFormat="1" ht="14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1:16" s="25" customFormat="1" ht="14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1:16" s="25" customFormat="1" ht="14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1:16" s="25" customFormat="1" ht="14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</sheetData>
  <mergeCells count="16">
    <mergeCell ref="A1:P1"/>
    <mergeCell ref="B3:C3"/>
    <mergeCell ref="D3:E3"/>
    <mergeCell ref="F3:G3"/>
    <mergeCell ref="H3:I3"/>
    <mergeCell ref="J3:K3"/>
    <mergeCell ref="L3:M3"/>
    <mergeCell ref="N3:O3"/>
    <mergeCell ref="B4:C4"/>
    <mergeCell ref="D4:E4"/>
    <mergeCell ref="F4:G4"/>
    <mergeCell ref="H4:I4"/>
    <mergeCell ref="E10:F10"/>
    <mergeCell ref="J4:K4"/>
    <mergeCell ref="L4:M4"/>
    <mergeCell ref="N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29"/>
  <sheetViews>
    <sheetView zoomScaleSheetLayoutView="100" workbookViewId="0" topLeftCell="A1">
      <selection activeCell="A1" sqref="A1:K1"/>
    </sheetView>
  </sheetViews>
  <sheetFormatPr defaultColWidth="9.140625" defaultRowHeight="12.75"/>
  <cols>
    <col min="1" max="1" width="17.00390625" style="26" customWidth="1"/>
    <col min="2" max="4" width="11.140625" style="26" customWidth="1"/>
    <col min="5" max="5" width="10.421875" style="26" customWidth="1"/>
    <col min="6" max="6" width="11.140625" style="26" customWidth="1"/>
    <col min="7" max="7" width="11.421875" style="26" customWidth="1"/>
    <col min="8" max="10" width="11.28125" style="26" customWidth="1"/>
    <col min="11" max="11" width="14.8515625" style="26" customWidth="1"/>
    <col min="12" max="12" width="8.7109375" style="26" customWidth="1"/>
    <col min="13" max="13" width="11.140625" style="26" customWidth="1"/>
    <col min="14" max="14" width="7.421875" style="26" customWidth="1"/>
    <col min="15" max="15" width="8.7109375" style="26" customWidth="1"/>
    <col min="16" max="16" width="10.421875" style="26" customWidth="1"/>
    <col min="17" max="17" width="7.421875" style="26" customWidth="1"/>
    <col min="18" max="18" width="8.7109375" style="26" customWidth="1"/>
    <col min="19" max="19" width="10.00390625" style="26" customWidth="1"/>
    <col min="20" max="20" width="13.8515625" style="26" customWidth="1"/>
    <col min="21" max="16384" width="10.00390625" style="26" customWidth="1"/>
  </cols>
  <sheetData>
    <row r="1" spans="1:20" s="91" customFormat="1" ht="32.25" customHeight="1">
      <c r="A1" s="1501" t="s">
        <v>863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89"/>
      <c r="M1" s="89"/>
      <c r="N1" s="89"/>
      <c r="O1" s="89"/>
      <c r="P1" s="89"/>
      <c r="Q1" s="89"/>
      <c r="R1" s="89"/>
      <c r="S1" s="89"/>
      <c r="T1" s="89"/>
    </row>
    <row r="2" spans="1:11" s="32" customFormat="1" ht="15.75" customHeight="1">
      <c r="A2" s="33" t="s">
        <v>12</v>
      </c>
      <c r="B2" s="33"/>
      <c r="C2" s="146"/>
      <c r="D2" s="146"/>
      <c r="E2" s="146"/>
      <c r="F2" s="146"/>
      <c r="G2" s="146"/>
      <c r="H2" s="146"/>
      <c r="I2" s="146"/>
      <c r="K2" s="107" t="s">
        <v>1733</v>
      </c>
    </row>
    <row r="3" spans="1:11" s="37" customFormat="1" ht="12.75" customHeight="1">
      <c r="A3" s="1423" t="s">
        <v>1458</v>
      </c>
      <c r="B3" s="1576" t="s">
        <v>13</v>
      </c>
      <c r="C3" s="1577"/>
      <c r="D3" s="1578"/>
      <c r="E3" s="1576" t="s">
        <v>14</v>
      </c>
      <c r="F3" s="1577"/>
      <c r="G3" s="1578"/>
      <c r="H3" s="1576" t="s">
        <v>15</v>
      </c>
      <c r="I3" s="1577"/>
      <c r="J3" s="1578"/>
      <c r="K3" s="1576" t="s">
        <v>1449</v>
      </c>
    </row>
    <row r="4" spans="1:11" s="37" customFormat="1" ht="12.75" customHeight="1">
      <c r="A4" s="1424"/>
      <c r="B4" s="1412" t="s">
        <v>1460</v>
      </c>
      <c r="C4" s="1414"/>
      <c r="D4" s="1425"/>
      <c r="E4" s="1412" t="s">
        <v>18</v>
      </c>
      <c r="F4" s="1414"/>
      <c r="G4" s="1425"/>
      <c r="H4" s="1413" t="s">
        <v>19</v>
      </c>
      <c r="I4" s="1414"/>
      <c r="J4" s="1425"/>
      <c r="K4" s="1411"/>
    </row>
    <row r="5" spans="1:11" s="37" customFormat="1" ht="12.75" customHeight="1">
      <c r="A5" s="1424"/>
      <c r="B5" s="116" t="s">
        <v>21</v>
      </c>
      <c r="C5" s="116" t="s">
        <v>10</v>
      </c>
      <c r="D5" s="253" t="s">
        <v>22</v>
      </c>
      <c r="E5" s="116" t="s">
        <v>21</v>
      </c>
      <c r="F5" s="116" t="s">
        <v>10</v>
      </c>
      <c r="G5" s="253" t="s">
        <v>22</v>
      </c>
      <c r="H5" s="116" t="s">
        <v>21</v>
      </c>
      <c r="I5" s="116" t="s">
        <v>10</v>
      </c>
      <c r="J5" s="253" t="s">
        <v>22</v>
      </c>
      <c r="K5" s="1411"/>
    </row>
    <row r="6" spans="1:11" s="37" customFormat="1" ht="12.75" customHeight="1">
      <c r="A6" s="1424"/>
      <c r="B6" s="250"/>
      <c r="C6" s="250"/>
      <c r="D6" s="250" t="s">
        <v>25</v>
      </c>
      <c r="E6" s="250"/>
      <c r="F6" s="250"/>
      <c r="G6" s="250" t="s">
        <v>25</v>
      </c>
      <c r="H6" s="250"/>
      <c r="I6" s="250"/>
      <c r="J6" s="250" t="s">
        <v>25</v>
      </c>
      <c r="K6" s="1411"/>
    </row>
    <row r="7" spans="1:11" s="37" customFormat="1" ht="12.75" customHeight="1">
      <c r="A7" s="1425"/>
      <c r="B7" s="141" t="s">
        <v>26</v>
      </c>
      <c r="C7" s="141" t="s">
        <v>11</v>
      </c>
      <c r="D7" s="141" t="s">
        <v>27</v>
      </c>
      <c r="E7" s="141" t="s">
        <v>26</v>
      </c>
      <c r="F7" s="141" t="s">
        <v>11</v>
      </c>
      <c r="G7" s="141" t="s">
        <v>27</v>
      </c>
      <c r="H7" s="141" t="s">
        <v>26</v>
      </c>
      <c r="I7" s="141" t="s">
        <v>11</v>
      </c>
      <c r="J7" s="141" t="s">
        <v>27</v>
      </c>
      <c r="K7" s="1412"/>
    </row>
    <row r="8" spans="1:11" s="42" customFormat="1" ht="12" customHeight="1">
      <c r="A8" s="544" t="s">
        <v>28</v>
      </c>
      <c r="B8" s="990" t="s">
        <v>1447</v>
      </c>
      <c r="C8" s="984" t="s">
        <v>1447</v>
      </c>
      <c r="D8" s="984" t="s">
        <v>1732</v>
      </c>
      <c r="E8" s="984" t="s">
        <v>1447</v>
      </c>
      <c r="F8" s="984" t="s">
        <v>1447</v>
      </c>
      <c r="G8" s="984" t="s">
        <v>1447</v>
      </c>
      <c r="H8" s="984" t="s">
        <v>1447</v>
      </c>
      <c r="I8" s="984" t="s">
        <v>1447</v>
      </c>
      <c r="J8" s="984" t="s">
        <v>1447</v>
      </c>
      <c r="K8" s="460" t="s">
        <v>1241</v>
      </c>
    </row>
    <row r="9" spans="1:11" s="317" customFormat="1" ht="12" customHeight="1">
      <c r="A9" s="543" t="s">
        <v>29</v>
      </c>
      <c r="B9" s="990">
        <v>4</v>
      </c>
      <c r="C9" s="986">
        <v>1.5</v>
      </c>
      <c r="D9" s="984">
        <v>300</v>
      </c>
      <c r="E9" s="984" t="s">
        <v>1447</v>
      </c>
      <c r="F9" s="984" t="s">
        <v>1447</v>
      </c>
      <c r="G9" s="984" t="s">
        <v>1447</v>
      </c>
      <c r="H9" s="984">
        <v>2</v>
      </c>
      <c r="I9" s="991">
        <v>0.5</v>
      </c>
      <c r="J9" s="984">
        <v>300</v>
      </c>
      <c r="K9" s="460" t="s">
        <v>1250</v>
      </c>
    </row>
    <row r="10" spans="1:11" s="42" customFormat="1" ht="12" customHeight="1">
      <c r="A10" s="39" t="s">
        <v>1455</v>
      </c>
      <c r="B10" s="608">
        <v>21</v>
      </c>
      <c r="C10" s="985">
        <v>8</v>
      </c>
      <c r="D10" s="988">
        <v>27819</v>
      </c>
      <c r="E10" s="983">
        <v>1</v>
      </c>
      <c r="F10" s="1162">
        <v>0.2</v>
      </c>
      <c r="G10" s="983">
        <v>158</v>
      </c>
      <c r="H10" s="989">
        <v>6</v>
      </c>
      <c r="I10" s="985">
        <v>0.95</v>
      </c>
      <c r="J10" s="983">
        <v>4930</v>
      </c>
      <c r="K10" s="82" t="s">
        <v>1455</v>
      </c>
    </row>
    <row r="11" spans="1:11" s="42" customFormat="1" ht="12" customHeight="1">
      <c r="A11" s="39" t="s">
        <v>1443</v>
      </c>
      <c r="B11" s="608">
        <v>14</v>
      </c>
      <c r="C11" s="985">
        <v>7.59</v>
      </c>
      <c r="D11" s="988">
        <v>113916</v>
      </c>
      <c r="E11" s="987" t="s">
        <v>1447</v>
      </c>
      <c r="F11" s="1162" t="s">
        <v>1447</v>
      </c>
      <c r="G11" s="987" t="s">
        <v>1447</v>
      </c>
      <c r="H11" s="989">
        <v>5</v>
      </c>
      <c r="I11" s="985">
        <v>3.8</v>
      </c>
      <c r="J11" s="983">
        <v>21066</v>
      </c>
      <c r="K11" s="82" t="s">
        <v>1443</v>
      </c>
    </row>
    <row r="12" spans="1:11" s="42" customFormat="1" ht="12" customHeight="1">
      <c r="A12" s="39" t="s">
        <v>1206</v>
      </c>
      <c r="B12" s="608">
        <v>26</v>
      </c>
      <c r="C12" s="985">
        <v>13.3</v>
      </c>
      <c r="D12" s="988">
        <v>102065</v>
      </c>
      <c r="E12" s="987" t="s">
        <v>1447</v>
      </c>
      <c r="F12" s="1162" t="s">
        <v>1447</v>
      </c>
      <c r="G12" s="987" t="s">
        <v>1447</v>
      </c>
      <c r="H12" s="989">
        <v>7</v>
      </c>
      <c r="I12" s="985">
        <v>6.4</v>
      </c>
      <c r="J12" s="983">
        <v>39495</v>
      </c>
      <c r="K12" s="82" t="s">
        <v>1206</v>
      </c>
    </row>
    <row r="13" spans="1:11" s="42" customFormat="1" ht="12" customHeight="1">
      <c r="A13" s="39" t="s">
        <v>1676</v>
      </c>
      <c r="B13" s="608">
        <v>13</v>
      </c>
      <c r="C13" s="985">
        <v>4</v>
      </c>
      <c r="D13" s="988">
        <v>63839</v>
      </c>
      <c r="E13" s="987" t="s">
        <v>1447</v>
      </c>
      <c r="F13" s="1162" t="s">
        <v>1447</v>
      </c>
      <c r="G13" s="987" t="s">
        <v>1447</v>
      </c>
      <c r="H13" s="989">
        <v>4</v>
      </c>
      <c r="I13" s="985">
        <v>0</v>
      </c>
      <c r="J13" s="983">
        <v>2229</v>
      </c>
      <c r="K13" s="82" t="s">
        <v>1676</v>
      </c>
    </row>
    <row r="14" spans="1:11" s="110" customFormat="1" ht="12" customHeight="1">
      <c r="A14" s="262" t="s">
        <v>1681</v>
      </c>
      <c r="B14" s="1142">
        <v>11</v>
      </c>
      <c r="C14" s="1163">
        <v>4.9</v>
      </c>
      <c r="D14" s="859">
        <v>26976</v>
      </c>
      <c r="E14" s="859">
        <v>2</v>
      </c>
      <c r="F14" s="1335">
        <v>1.2</v>
      </c>
      <c r="G14" s="859">
        <v>5919</v>
      </c>
      <c r="H14" s="859">
        <v>2</v>
      </c>
      <c r="I14" s="1336">
        <v>0.8</v>
      </c>
      <c r="J14" s="859">
        <v>8458</v>
      </c>
      <c r="K14" s="344" t="s">
        <v>1679</v>
      </c>
    </row>
    <row r="15" spans="1:20" s="110" customFormat="1" ht="10.5" customHeight="1">
      <c r="A15" s="94"/>
      <c r="B15" s="404"/>
      <c r="C15" s="405"/>
      <c r="D15" s="406"/>
      <c r="E15" s="407"/>
      <c r="F15" s="407"/>
      <c r="G15" s="407"/>
      <c r="H15" s="408"/>
      <c r="I15" s="405"/>
      <c r="J15" s="404"/>
      <c r="K15" s="404"/>
      <c r="L15" s="405"/>
      <c r="M15" s="404"/>
      <c r="N15" s="409"/>
      <c r="O15" s="409"/>
      <c r="P15" s="409"/>
      <c r="Q15" s="404"/>
      <c r="R15" s="407"/>
      <c r="S15" s="407"/>
      <c r="T15" s="94"/>
    </row>
    <row r="16" spans="1:11" s="37" customFormat="1" ht="15" customHeight="1">
      <c r="A16" s="1423" t="s">
        <v>1458</v>
      </c>
      <c r="B16" s="1549" t="s">
        <v>30</v>
      </c>
      <c r="C16" s="1543"/>
      <c r="D16" s="1544"/>
      <c r="E16" s="1576" t="s">
        <v>16</v>
      </c>
      <c r="F16" s="1577"/>
      <c r="G16" s="1578"/>
      <c r="H16" s="1576" t="s">
        <v>17</v>
      </c>
      <c r="I16" s="1577"/>
      <c r="J16" s="1578"/>
      <c r="K16" s="1576" t="s">
        <v>98</v>
      </c>
    </row>
    <row r="17" spans="1:11" s="37" customFormat="1" ht="15" customHeight="1">
      <c r="A17" s="1424"/>
      <c r="B17" s="1461" t="s">
        <v>31</v>
      </c>
      <c r="C17" s="1545"/>
      <c r="D17" s="1478"/>
      <c r="E17" s="1412" t="s">
        <v>20</v>
      </c>
      <c r="F17" s="1414"/>
      <c r="G17" s="1425"/>
      <c r="H17" s="1412" t="s">
        <v>9</v>
      </c>
      <c r="I17" s="1414"/>
      <c r="J17" s="1425"/>
      <c r="K17" s="1411"/>
    </row>
    <row r="18" spans="1:11" s="37" customFormat="1" ht="15" customHeight="1">
      <c r="A18" s="1424"/>
      <c r="B18" s="116" t="s">
        <v>23</v>
      </c>
      <c r="C18" s="116" t="s">
        <v>10</v>
      </c>
      <c r="D18" s="253" t="s">
        <v>22</v>
      </c>
      <c r="E18" s="116" t="s">
        <v>21</v>
      </c>
      <c r="F18" s="116" t="s">
        <v>10</v>
      </c>
      <c r="G18" s="116" t="s">
        <v>24</v>
      </c>
      <c r="H18" s="116" t="s">
        <v>21</v>
      </c>
      <c r="I18" s="116" t="s">
        <v>10</v>
      </c>
      <c r="J18" s="253" t="s">
        <v>22</v>
      </c>
      <c r="K18" s="1411"/>
    </row>
    <row r="19" spans="1:11" s="37" customFormat="1" ht="15" customHeight="1">
      <c r="A19" s="1424"/>
      <c r="B19" s="250"/>
      <c r="C19" s="250"/>
      <c r="D19" s="250" t="s">
        <v>25</v>
      </c>
      <c r="E19" s="250"/>
      <c r="F19" s="250"/>
      <c r="G19" s="250" t="s">
        <v>25</v>
      </c>
      <c r="H19" s="250"/>
      <c r="I19" s="250"/>
      <c r="J19" s="250" t="s">
        <v>25</v>
      </c>
      <c r="K19" s="1411"/>
    </row>
    <row r="20" spans="1:11" s="37" customFormat="1" ht="15" customHeight="1">
      <c r="A20" s="1425"/>
      <c r="B20" s="141" t="s">
        <v>26</v>
      </c>
      <c r="C20" s="141" t="s">
        <v>11</v>
      </c>
      <c r="D20" s="141" t="s">
        <v>27</v>
      </c>
      <c r="E20" s="141" t="s">
        <v>26</v>
      </c>
      <c r="F20" s="141" t="s">
        <v>11</v>
      </c>
      <c r="G20" s="141" t="s">
        <v>27</v>
      </c>
      <c r="H20" s="141" t="s">
        <v>26</v>
      </c>
      <c r="I20" s="141" t="s">
        <v>11</v>
      </c>
      <c r="J20" s="141" t="s">
        <v>27</v>
      </c>
      <c r="K20" s="1412"/>
    </row>
    <row r="21" spans="1:11" s="42" customFormat="1" ht="12" customHeight="1">
      <c r="A21" s="483" t="s">
        <v>28</v>
      </c>
      <c r="B21" s="984" t="s">
        <v>1447</v>
      </c>
      <c r="C21" s="984" t="s">
        <v>1447</v>
      </c>
      <c r="D21" s="984" t="s">
        <v>1447</v>
      </c>
      <c r="E21" s="984" t="s">
        <v>1447</v>
      </c>
      <c r="F21" s="984" t="s">
        <v>1447</v>
      </c>
      <c r="G21" s="984" t="s">
        <v>1447</v>
      </c>
      <c r="H21" s="984" t="s">
        <v>1447</v>
      </c>
      <c r="I21" s="984" t="s">
        <v>1447</v>
      </c>
      <c r="J21" s="984" t="s">
        <v>1447</v>
      </c>
      <c r="K21" s="460" t="s">
        <v>1241</v>
      </c>
    </row>
    <row r="22" spans="1:11" s="317" customFormat="1" ht="12" customHeight="1">
      <c r="A22" s="484" t="s">
        <v>29</v>
      </c>
      <c r="B22" s="984" t="s">
        <v>1723</v>
      </c>
      <c r="C22" s="984" t="s">
        <v>1723</v>
      </c>
      <c r="D22" s="984" t="s">
        <v>1723</v>
      </c>
      <c r="E22" s="984" t="s">
        <v>1447</v>
      </c>
      <c r="F22" s="984" t="s">
        <v>1447</v>
      </c>
      <c r="G22" s="984" t="s">
        <v>1447</v>
      </c>
      <c r="H22" s="984">
        <v>2</v>
      </c>
      <c r="I22" s="1161">
        <v>1</v>
      </c>
      <c r="J22" s="984" t="s">
        <v>1723</v>
      </c>
      <c r="K22" s="460" t="s">
        <v>1250</v>
      </c>
    </row>
    <row r="23" spans="1:11" s="42" customFormat="1" ht="12" customHeight="1">
      <c r="A23" s="39" t="s">
        <v>1455</v>
      </c>
      <c r="B23" s="983">
        <v>10</v>
      </c>
      <c r="C23" s="985">
        <v>2.55</v>
      </c>
      <c r="D23" s="983">
        <v>19481</v>
      </c>
      <c r="E23" s="984" t="s">
        <v>1447</v>
      </c>
      <c r="F23" s="984" t="s">
        <v>1447</v>
      </c>
      <c r="G23" s="984" t="s">
        <v>1447</v>
      </c>
      <c r="H23" s="983">
        <v>4</v>
      </c>
      <c r="I23" s="1162">
        <v>4.3</v>
      </c>
      <c r="J23" s="983">
        <v>3250</v>
      </c>
      <c r="K23" s="82" t="s">
        <v>1450</v>
      </c>
    </row>
    <row r="24" spans="1:11" s="42" customFormat="1" ht="12" customHeight="1">
      <c r="A24" s="39" t="s">
        <v>1443</v>
      </c>
      <c r="B24" s="983">
        <v>6</v>
      </c>
      <c r="C24" s="985">
        <v>3.79</v>
      </c>
      <c r="D24" s="983">
        <v>92850</v>
      </c>
      <c r="E24" s="984" t="s">
        <v>1580</v>
      </c>
      <c r="F24" s="984" t="s">
        <v>1580</v>
      </c>
      <c r="G24" s="984" t="s">
        <v>1580</v>
      </c>
      <c r="H24" s="983">
        <v>3</v>
      </c>
      <c r="I24" s="1162" t="s">
        <v>1580</v>
      </c>
      <c r="J24" s="987" t="s">
        <v>1580</v>
      </c>
      <c r="K24" s="82" t="s">
        <v>1443</v>
      </c>
    </row>
    <row r="25" spans="1:11" s="42" customFormat="1" ht="12" customHeight="1">
      <c r="A25" s="39" t="s">
        <v>1206</v>
      </c>
      <c r="B25" s="983">
        <v>14</v>
      </c>
      <c r="C25" s="985">
        <v>6.5</v>
      </c>
      <c r="D25" s="983">
        <v>56111</v>
      </c>
      <c r="E25" s="984" t="s">
        <v>1580</v>
      </c>
      <c r="F25" s="984" t="s">
        <v>1580</v>
      </c>
      <c r="G25" s="984" t="s">
        <v>1580</v>
      </c>
      <c r="H25" s="983">
        <v>5</v>
      </c>
      <c r="I25" s="1162">
        <v>0.4</v>
      </c>
      <c r="J25" s="40">
        <v>6459</v>
      </c>
      <c r="K25" s="82" t="s">
        <v>1206</v>
      </c>
    </row>
    <row r="26" spans="1:11" s="42" customFormat="1" ht="12" customHeight="1">
      <c r="A26" s="39" t="s">
        <v>1676</v>
      </c>
      <c r="B26" s="983">
        <v>7</v>
      </c>
      <c r="C26" s="985">
        <v>3</v>
      </c>
      <c r="D26" s="983">
        <v>43773</v>
      </c>
      <c r="E26" s="984" t="s">
        <v>1447</v>
      </c>
      <c r="F26" s="984" t="s">
        <v>1447</v>
      </c>
      <c r="G26" s="984" t="s">
        <v>1447</v>
      </c>
      <c r="H26" s="983">
        <v>2</v>
      </c>
      <c r="I26" s="1162">
        <v>1</v>
      </c>
      <c r="J26" s="40">
        <v>17837</v>
      </c>
      <c r="K26" s="82" t="s">
        <v>1676</v>
      </c>
    </row>
    <row r="27" spans="1:11" s="110" customFormat="1" ht="12" customHeight="1">
      <c r="A27" s="262" t="s">
        <v>1681</v>
      </c>
      <c r="B27" s="859">
        <v>6</v>
      </c>
      <c r="C27" s="1163">
        <v>2.5</v>
      </c>
      <c r="D27" s="859">
        <v>12599</v>
      </c>
      <c r="E27" s="859">
        <v>0</v>
      </c>
      <c r="F27" s="1163">
        <v>0</v>
      </c>
      <c r="G27" s="859">
        <v>0</v>
      </c>
      <c r="H27" s="859">
        <v>1</v>
      </c>
      <c r="I27" s="1164">
        <v>0.4</v>
      </c>
      <c r="J27" s="859">
        <v>0</v>
      </c>
      <c r="K27" s="344" t="s">
        <v>1679</v>
      </c>
    </row>
    <row r="28" spans="1:11" s="6" customFormat="1" ht="12" customHeight="1">
      <c r="A28" s="200" t="s">
        <v>1282</v>
      </c>
      <c r="B28" s="201"/>
      <c r="I28" s="236"/>
      <c r="K28" s="236" t="s">
        <v>167</v>
      </c>
    </row>
    <row r="29" spans="1:18" s="15" customFormat="1" ht="12" customHeight="1">
      <c r="A29" s="15" t="s">
        <v>168</v>
      </c>
      <c r="D29" s="318"/>
      <c r="E29" s="318"/>
      <c r="F29" s="318"/>
      <c r="G29" s="318"/>
      <c r="K29" s="189" t="s">
        <v>169</v>
      </c>
      <c r="P29" s="318"/>
      <c r="R29" s="189"/>
    </row>
  </sheetData>
  <mergeCells count="17">
    <mergeCell ref="K3:K7"/>
    <mergeCell ref="B4:D4"/>
    <mergeCell ref="H4:J4"/>
    <mergeCell ref="A3:A7"/>
    <mergeCell ref="B3:D3"/>
    <mergeCell ref="E3:G3"/>
    <mergeCell ref="H3:J3"/>
    <mergeCell ref="A1:K1"/>
    <mergeCell ref="B16:D16"/>
    <mergeCell ref="E16:G16"/>
    <mergeCell ref="H16:J16"/>
    <mergeCell ref="K16:K20"/>
    <mergeCell ref="B17:D17"/>
    <mergeCell ref="E17:G17"/>
    <mergeCell ref="H17:J17"/>
    <mergeCell ref="A16:A20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D16" sqref="D16:E16"/>
    </sheetView>
  </sheetViews>
  <sheetFormatPr defaultColWidth="9.140625" defaultRowHeight="12.75"/>
  <cols>
    <col min="1" max="1" width="15.7109375" style="293" customWidth="1"/>
    <col min="2" max="5" width="11.28125" style="293" customWidth="1"/>
    <col min="6" max="7" width="9.57421875" style="293" customWidth="1"/>
    <col min="8" max="8" width="10.57421875" style="293" customWidth="1"/>
    <col min="9" max="9" width="9.28125" style="293" customWidth="1"/>
    <col min="10" max="10" width="10.7109375" style="293" customWidth="1"/>
    <col min="11" max="11" width="10.28125" style="293" customWidth="1"/>
    <col min="12" max="12" width="10.8515625" style="293" customWidth="1"/>
    <col min="13" max="13" width="9.7109375" style="293" customWidth="1"/>
    <col min="14" max="14" width="13.57421875" style="293" customWidth="1"/>
    <col min="15" max="23" width="7.421875" style="293" customWidth="1"/>
    <col min="24" max="16384" width="9.140625" style="293" customWidth="1"/>
  </cols>
  <sheetData>
    <row r="1" spans="1:14" s="37" customFormat="1" ht="32.25" customHeight="1">
      <c r="A1" s="1642" t="s">
        <v>864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</row>
    <row r="2" spans="1:14" s="32" customFormat="1" ht="19.5" customHeight="1">
      <c r="A2" s="32" t="s">
        <v>32</v>
      </c>
      <c r="N2" s="90" t="s">
        <v>33</v>
      </c>
    </row>
    <row r="3" spans="1:14" s="37" customFormat="1" ht="18.75" customHeight="1">
      <c r="A3" s="1613" t="s">
        <v>34</v>
      </c>
      <c r="B3" s="1636" t="s">
        <v>35</v>
      </c>
      <c r="C3" s="1637"/>
      <c r="D3" s="1636" t="s">
        <v>36</v>
      </c>
      <c r="E3" s="1637"/>
      <c r="F3" s="1636" t="s">
        <v>37</v>
      </c>
      <c r="G3" s="1637"/>
      <c r="H3" s="1636" t="s">
        <v>38</v>
      </c>
      <c r="I3" s="1637"/>
      <c r="J3" s="1636" t="s">
        <v>39</v>
      </c>
      <c r="K3" s="1637"/>
      <c r="L3" s="1636" t="s">
        <v>40</v>
      </c>
      <c r="M3" s="1637"/>
      <c r="N3" s="1473" t="s">
        <v>1459</v>
      </c>
    </row>
    <row r="4" spans="1:14" s="37" customFormat="1" ht="18.75" customHeight="1">
      <c r="A4" s="1467"/>
      <c r="B4" s="1474" t="s">
        <v>1460</v>
      </c>
      <c r="C4" s="1443"/>
      <c r="D4" s="1474" t="s">
        <v>41</v>
      </c>
      <c r="E4" s="1443"/>
      <c r="F4" s="1474" t="s">
        <v>42</v>
      </c>
      <c r="G4" s="1443"/>
      <c r="H4" s="1474" t="s">
        <v>43</v>
      </c>
      <c r="I4" s="1443"/>
      <c r="J4" s="1474" t="s">
        <v>44</v>
      </c>
      <c r="K4" s="1443"/>
      <c r="L4" s="1474" t="s">
        <v>45</v>
      </c>
      <c r="M4" s="1443"/>
      <c r="N4" s="1462"/>
    </row>
    <row r="5" spans="1:14" s="37" customFormat="1" ht="18.75" customHeight="1">
      <c r="A5" s="1467"/>
      <c r="B5" s="319" t="s">
        <v>46</v>
      </c>
      <c r="C5" s="319" t="s">
        <v>47</v>
      </c>
      <c r="D5" s="319" t="s">
        <v>46</v>
      </c>
      <c r="E5" s="319" t="s">
        <v>47</v>
      </c>
      <c r="F5" s="319" t="s">
        <v>46</v>
      </c>
      <c r="G5" s="319" t="s">
        <v>47</v>
      </c>
      <c r="H5" s="319" t="s">
        <v>46</v>
      </c>
      <c r="I5" s="319" t="s">
        <v>47</v>
      </c>
      <c r="J5" s="319" t="s">
        <v>46</v>
      </c>
      <c r="K5" s="319" t="s">
        <v>47</v>
      </c>
      <c r="L5" s="319" t="s">
        <v>46</v>
      </c>
      <c r="M5" s="319" t="s">
        <v>47</v>
      </c>
      <c r="N5" s="1462"/>
    </row>
    <row r="6" spans="1:14" s="37" customFormat="1" ht="18.75" customHeight="1">
      <c r="A6" s="1443"/>
      <c r="B6" s="141" t="s">
        <v>48</v>
      </c>
      <c r="C6" s="141" t="s">
        <v>49</v>
      </c>
      <c r="D6" s="141" t="s">
        <v>48</v>
      </c>
      <c r="E6" s="141" t="s">
        <v>49</v>
      </c>
      <c r="F6" s="141" t="s">
        <v>48</v>
      </c>
      <c r="G6" s="141" t="s">
        <v>49</v>
      </c>
      <c r="H6" s="141" t="s">
        <v>48</v>
      </c>
      <c r="I6" s="141" t="s">
        <v>49</v>
      </c>
      <c r="J6" s="141" t="s">
        <v>48</v>
      </c>
      <c r="K6" s="141" t="s">
        <v>49</v>
      </c>
      <c r="L6" s="141" t="s">
        <v>48</v>
      </c>
      <c r="M6" s="141" t="s">
        <v>49</v>
      </c>
      <c r="N6" s="1474"/>
    </row>
    <row r="7" spans="1:14" s="256" customFormat="1" ht="19.5" customHeight="1">
      <c r="A7" s="463" t="s">
        <v>1734</v>
      </c>
      <c r="B7" s="325">
        <v>710</v>
      </c>
      <c r="C7" s="326">
        <v>620</v>
      </c>
      <c r="D7" s="326">
        <v>580</v>
      </c>
      <c r="E7" s="326">
        <v>530</v>
      </c>
      <c r="F7" s="322">
        <v>0</v>
      </c>
      <c r="G7" s="322">
        <v>0</v>
      </c>
      <c r="H7" s="322">
        <v>0</v>
      </c>
      <c r="I7" s="322">
        <v>0</v>
      </c>
      <c r="J7" s="326">
        <v>130</v>
      </c>
      <c r="K7" s="326">
        <v>90</v>
      </c>
      <c r="L7" s="322">
        <v>0</v>
      </c>
      <c r="M7" s="323">
        <v>0</v>
      </c>
      <c r="N7" s="515" t="s">
        <v>1241</v>
      </c>
    </row>
    <row r="8" spans="1:14" s="256" customFormat="1" ht="19.5" customHeight="1">
      <c r="A8" s="464" t="s">
        <v>29</v>
      </c>
      <c r="B8" s="325">
        <v>1520</v>
      </c>
      <c r="C8" s="326">
        <v>1354</v>
      </c>
      <c r="D8" s="326">
        <v>1380</v>
      </c>
      <c r="E8" s="326">
        <v>1244</v>
      </c>
      <c r="F8" s="322">
        <v>0</v>
      </c>
      <c r="G8" s="322">
        <v>0</v>
      </c>
      <c r="H8" s="322">
        <v>0</v>
      </c>
      <c r="I8" s="322">
        <v>0</v>
      </c>
      <c r="J8" s="326">
        <v>140</v>
      </c>
      <c r="K8" s="326">
        <v>110</v>
      </c>
      <c r="L8" s="322">
        <v>0</v>
      </c>
      <c r="M8" s="323">
        <v>0</v>
      </c>
      <c r="N8" s="515" t="s">
        <v>1250</v>
      </c>
    </row>
    <row r="9" spans="1:14" s="256" customFormat="1" ht="19.5" customHeight="1">
      <c r="A9" s="39" t="s">
        <v>1455</v>
      </c>
      <c r="B9" s="325">
        <v>2020</v>
      </c>
      <c r="C9" s="326">
        <v>870</v>
      </c>
      <c r="D9" s="326">
        <v>1320</v>
      </c>
      <c r="E9" s="326">
        <v>440</v>
      </c>
      <c r="F9" s="326">
        <v>0</v>
      </c>
      <c r="G9" s="326">
        <v>0</v>
      </c>
      <c r="H9" s="326">
        <v>20</v>
      </c>
      <c r="I9" s="326">
        <v>170</v>
      </c>
      <c r="J9" s="326">
        <v>680</v>
      </c>
      <c r="K9" s="326">
        <v>260</v>
      </c>
      <c r="L9" s="326">
        <v>0</v>
      </c>
      <c r="M9" s="327">
        <v>0</v>
      </c>
      <c r="N9" s="38" t="s">
        <v>1450</v>
      </c>
    </row>
    <row r="10" spans="1:14" s="256" customFormat="1" ht="19.5" customHeight="1">
      <c r="A10" s="39" t="s">
        <v>1443</v>
      </c>
      <c r="B10" s="325">
        <f>SUM(D10,F10,H10,J10,L10,B21,D21,F21,H21,J21)</f>
        <v>1942</v>
      </c>
      <c r="C10" s="326">
        <f>SUM(E10,G10,I10,K10,M10,C21,E21,G21,I21,K21)</f>
        <v>6082</v>
      </c>
      <c r="D10" s="326">
        <v>940</v>
      </c>
      <c r="E10" s="326">
        <v>480</v>
      </c>
      <c r="F10" s="326">
        <v>0</v>
      </c>
      <c r="G10" s="326">
        <v>0</v>
      </c>
      <c r="H10" s="326">
        <v>42</v>
      </c>
      <c r="I10" s="326">
        <v>5112</v>
      </c>
      <c r="J10" s="326">
        <v>960</v>
      </c>
      <c r="K10" s="326">
        <v>490</v>
      </c>
      <c r="L10" s="326">
        <v>0</v>
      </c>
      <c r="M10" s="327">
        <v>0</v>
      </c>
      <c r="N10" s="38" t="s">
        <v>1443</v>
      </c>
    </row>
    <row r="11" spans="1:14" s="256" customFormat="1" ht="19.5" customHeight="1">
      <c r="A11" s="39" t="s">
        <v>1206</v>
      </c>
      <c r="B11" s="325">
        <v>1257</v>
      </c>
      <c r="C11" s="326">
        <v>5868</v>
      </c>
      <c r="D11" s="326">
        <v>440</v>
      </c>
      <c r="E11" s="326">
        <v>446</v>
      </c>
      <c r="F11" s="326">
        <v>0</v>
      </c>
      <c r="G11" s="326">
        <v>0</v>
      </c>
      <c r="H11" s="326">
        <v>52</v>
      </c>
      <c r="I11" s="326">
        <v>4831</v>
      </c>
      <c r="J11" s="326">
        <v>590</v>
      </c>
      <c r="K11" s="326">
        <v>375</v>
      </c>
      <c r="L11" s="326">
        <v>0</v>
      </c>
      <c r="M11" s="326">
        <v>0</v>
      </c>
      <c r="N11" s="38" t="s">
        <v>1206</v>
      </c>
    </row>
    <row r="12" spans="1:14" s="256" customFormat="1" ht="19.5" customHeight="1">
      <c r="A12" s="39" t="s">
        <v>1676</v>
      </c>
      <c r="B12" s="325">
        <v>2018</v>
      </c>
      <c r="C12" s="326">
        <v>3584</v>
      </c>
      <c r="D12" s="326">
        <v>365</v>
      </c>
      <c r="E12" s="326">
        <v>375</v>
      </c>
      <c r="F12" s="326">
        <v>0</v>
      </c>
      <c r="G12" s="326">
        <v>0</v>
      </c>
      <c r="H12" s="326">
        <v>3</v>
      </c>
      <c r="I12" s="326">
        <v>1574</v>
      </c>
      <c r="J12" s="326">
        <v>1530</v>
      </c>
      <c r="K12" s="326">
        <v>1420</v>
      </c>
      <c r="L12" s="326">
        <v>0</v>
      </c>
      <c r="M12" s="326">
        <v>0</v>
      </c>
      <c r="N12" s="38" t="s">
        <v>1676</v>
      </c>
    </row>
    <row r="13" spans="1:14" s="110" customFormat="1" ht="19.5" customHeight="1">
      <c r="A13" s="262" t="s">
        <v>1681</v>
      </c>
      <c r="B13" s="1166">
        <v>0</v>
      </c>
      <c r="C13" s="1165">
        <v>0</v>
      </c>
      <c r="D13" s="1165">
        <v>0</v>
      </c>
      <c r="E13" s="1165">
        <v>0</v>
      </c>
      <c r="F13" s="1165">
        <v>0</v>
      </c>
      <c r="G13" s="1165">
        <v>0</v>
      </c>
      <c r="H13" s="1165">
        <v>0</v>
      </c>
      <c r="I13" s="1165">
        <v>0</v>
      </c>
      <c r="J13" s="1165">
        <v>0</v>
      </c>
      <c r="K13" s="1165">
        <v>0</v>
      </c>
      <c r="L13" s="837">
        <v>0</v>
      </c>
      <c r="M13" s="1167">
        <v>0</v>
      </c>
      <c r="N13" s="360" t="s">
        <v>1679</v>
      </c>
    </row>
    <row r="14" s="37" customFormat="1" ht="18" customHeight="1"/>
    <row r="15" spans="1:13" s="46" customFormat="1" ht="18.75" customHeight="1">
      <c r="A15" s="1613" t="s">
        <v>34</v>
      </c>
      <c r="B15" s="1613" t="s">
        <v>50</v>
      </c>
      <c r="C15" s="1637"/>
      <c r="D15" s="1636" t="s">
        <v>51</v>
      </c>
      <c r="E15" s="1637"/>
      <c r="F15" s="1636" t="s">
        <v>52</v>
      </c>
      <c r="G15" s="1637"/>
      <c r="H15" s="1636" t="s">
        <v>53</v>
      </c>
      <c r="I15" s="1637"/>
      <c r="J15" s="1636" t="s">
        <v>54</v>
      </c>
      <c r="K15" s="1473"/>
      <c r="L15" s="1473" t="s">
        <v>1459</v>
      </c>
      <c r="M15" s="1447"/>
    </row>
    <row r="16" spans="1:13" s="46" customFormat="1" ht="18.75" customHeight="1">
      <c r="A16" s="1467"/>
      <c r="B16" s="1639" t="s">
        <v>55</v>
      </c>
      <c r="C16" s="1639"/>
      <c r="D16" s="1639" t="s">
        <v>56</v>
      </c>
      <c r="E16" s="1639"/>
      <c r="F16" s="1639" t="s">
        <v>57</v>
      </c>
      <c r="G16" s="1639"/>
      <c r="H16" s="1639" t="s">
        <v>58</v>
      </c>
      <c r="I16" s="1639"/>
      <c r="J16" s="1639" t="s">
        <v>9</v>
      </c>
      <c r="K16" s="1639"/>
      <c r="L16" s="1462"/>
      <c r="M16" s="1638"/>
    </row>
    <row r="17" spans="1:13" s="46" customFormat="1" ht="18.75" customHeight="1">
      <c r="A17" s="1467"/>
      <c r="B17" s="321" t="s">
        <v>46</v>
      </c>
      <c r="C17" s="321" t="s">
        <v>47</v>
      </c>
      <c r="D17" s="321" t="s">
        <v>46</v>
      </c>
      <c r="E17" s="321" t="s">
        <v>47</v>
      </c>
      <c r="F17" s="321" t="s">
        <v>46</v>
      </c>
      <c r="G17" s="321" t="s">
        <v>47</v>
      </c>
      <c r="H17" s="321" t="s">
        <v>46</v>
      </c>
      <c r="I17" s="321" t="s">
        <v>47</v>
      </c>
      <c r="J17" s="321" t="s">
        <v>46</v>
      </c>
      <c r="K17" s="321" t="s">
        <v>47</v>
      </c>
      <c r="L17" s="1462"/>
      <c r="M17" s="1638"/>
    </row>
    <row r="18" spans="1:13" s="46" customFormat="1" ht="18.75" customHeight="1">
      <c r="A18" s="1443"/>
      <c r="B18" s="141" t="s">
        <v>48</v>
      </c>
      <c r="C18" s="141" t="s">
        <v>49</v>
      </c>
      <c r="D18" s="141" t="s">
        <v>48</v>
      </c>
      <c r="E18" s="141" t="s">
        <v>49</v>
      </c>
      <c r="F18" s="141" t="s">
        <v>48</v>
      </c>
      <c r="G18" s="141" t="s">
        <v>49</v>
      </c>
      <c r="H18" s="141" t="s">
        <v>48</v>
      </c>
      <c r="I18" s="141" t="s">
        <v>49</v>
      </c>
      <c r="J18" s="141" t="s">
        <v>48</v>
      </c>
      <c r="K18" s="141" t="s">
        <v>49</v>
      </c>
      <c r="L18" s="1474"/>
      <c r="M18" s="1434"/>
    </row>
    <row r="19" spans="1:13" s="42" customFormat="1" ht="18" customHeight="1">
      <c r="A19" s="463" t="s">
        <v>1734</v>
      </c>
      <c r="B19" s="324">
        <v>0</v>
      </c>
      <c r="C19" s="322">
        <v>0</v>
      </c>
      <c r="D19" s="322">
        <v>0</v>
      </c>
      <c r="E19" s="322">
        <v>0</v>
      </c>
      <c r="F19" s="322">
        <v>0</v>
      </c>
      <c r="G19" s="322">
        <v>0</v>
      </c>
      <c r="H19" s="322">
        <v>0</v>
      </c>
      <c r="I19" s="322">
        <v>0</v>
      </c>
      <c r="J19" s="322">
        <v>0</v>
      </c>
      <c r="K19" s="323">
        <v>0</v>
      </c>
      <c r="L19" s="1628" t="s">
        <v>1189</v>
      </c>
      <c r="M19" s="1629"/>
    </row>
    <row r="20" spans="1:13" s="42" customFormat="1" ht="18" customHeight="1">
      <c r="A20" s="464" t="s">
        <v>29</v>
      </c>
      <c r="B20" s="324">
        <v>0</v>
      </c>
      <c r="C20" s="322">
        <v>0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3">
        <v>0</v>
      </c>
      <c r="L20" s="1628" t="s">
        <v>1190</v>
      </c>
      <c r="M20" s="1629"/>
    </row>
    <row r="21" spans="1:13" s="42" customFormat="1" ht="18" customHeight="1">
      <c r="A21" s="39" t="s">
        <v>1455</v>
      </c>
      <c r="B21" s="325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7">
        <v>0</v>
      </c>
      <c r="L21" s="1630" t="s">
        <v>1455</v>
      </c>
      <c r="M21" s="1631"/>
    </row>
    <row r="22" spans="1:13" s="42" customFormat="1" ht="18" customHeight="1">
      <c r="A22" s="39" t="s">
        <v>1443</v>
      </c>
      <c r="B22" s="325">
        <v>0</v>
      </c>
      <c r="C22" s="326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95</v>
      </c>
      <c r="K22" s="327">
        <v>15</v>
      </c>
      <c r="L22" s="1630" t="s">
        <v>1443</v>
      </c>
      <c r="M22" s="1631"/>
    </row>
    <row r="23" spans="1:13" s="42" customFormat="1" ht="18" customHeight="1">
      <c r="A23" s="39" t="s">
        <v>1206</v>
      </c>
      <c r="B23" s="325">
        <v>0</v>
      </c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175</v>
      </c>
      <c r="K23" s="327">
        <v>216</v>
      </c>
      <c r="L23" s="1630" t="s">
        <v>1206</v>
      </c>
      <c r="M23" s="1634"/>
    </row>
    <row r="24" spans="1:13" s="42" customFormat="1" ht="18" customHeight="1">
      <c r="A24" s="39" t="s">
        <v>1676</v>
      </c>
      <c r="B24" s="325">
        <v>0</v>
      </c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120</v>
      </c>
      <c r="K24" s="327">
        <v>215</v>
      </c>
      <c r="L24" s="1635" t="s">
        <v>1676</v>
      </c>
      <c r="M24" s="1562"/>
    </row>
    <row r="25" spans="1:13" s="110" customFormat="1" ht="18" customHeight="1">
      <c r="A25" s="262" t="s">
        <v>1681</v>
      </c>
      <c r="B25" s="836">
        <v>0</v>
      </c>
      <c r="C25" s="837">
        <v>0</v>
      </c>
      <c r="D25" s="837">
        <v>0</v>
      </c>
      <c r="E25" s="837">
        <v>0</v>
      </c>
      <c r="F25" s="837">
        <v>0</v>
      </c>
      <c r="G25" s="837">
        <v>0</v>
      </c>
      <c r="H25" s="837">
        <v>0</v>
      </c>
      <c r="I25" s="837">
        <v>0</v>
      </c>
      <c r="J25" s="812"/>
      <c r="K25" s="813"/>
      <c r="L25" s="1632" t="s">
        <v>1679</v>
      </c>
      <c r="M25" s="1633"/>
    </row>
    <row r="26" spans="1:13" s="6" customFormat="1" ht="15.75" customHeight="1">
      <c r="A26" s="200" t="s">
        <v>783</v>
      </c>
      <c r="B26" s="201"/>
      <c r="G26" s="1640" t="s">
        <v>1191</v>
      </c>
      <c r="H26" s="1641"/>
      <c r="I26" s="1641"/>
      <c r="J26" s="1641"/>
      <c r="K26" s="1641"/>
      <c r="L26" s="1641"/>
      <c r="M26" s="1641"/>
    </row>
    <row r="27" s="320" customFormat="1" ht="12"/>
  </sheetData>
  <mergeCells count="35">
    <mergeCell ref="G26:M26"/>
    <mergeCell ref="A1:N1"/>
    <mergeCell ref="A3:A6"/>
    <mergeCell ref="B3:C3"/>
    <mergeCell ref="D3:E3"/>
    <mergeCell ref="F3:G3"/>
    <mergeCell ref="H3:I3"/>
    <mergeCell ref="J3:K3"/>
    <mergeCell ref="L3:M3"/>
    <mergeCell ref="N3:N6"/>
    <mergeCell ref="B4:C4"/>
    <mergeCell ref="D4:E4"/>
    <mergeCell ref="F4:G4"/>
    <mergeCell ref="H4:I4"/>
    <mergeCell ref="A15:A18"/>
    <mergeCell ref="B15:C15"/>
    <mergeCell ref="D15:E15"/>
    <mergeCell ref="F15:G15"/>
    <mergeCell ref="B16:C16"/>
    <mergeCell ref="D16:E16"/>
    <mergeCell ref="F16:G16"/>
    <mergeCell ref="L4:M4"/>
    <mergeCell ref="H15:I15"/>
    <mergeCell ref="J15:K15"/>
    <mergeCell ref="L15:M18"/>
    <mergeCell ref="J4:K4"/>
    <mergeCell ref="H16:I16"/>
    <mergeCell ref="J16:K16"/>
    <mergeCell ref="L19:M19"/>
    <mergeCell ref="L20:M20"/>
    <mergeCell ref="L21:M21"/>
    <mergeCell ref="L25:M25"/>
    <mergeCell ref="L22:M22"/>
    <mergeCell ref="L23:M23"/>
    <mergeCell ref="L24:M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D5" sqref="D5:F5"/>
    </sheetView>
  </sheetViews>
  <sheetFormatPr defaultColWidth="9.140625" defaultRowHeight="12.75"/>
  <cols>
    <col min="1" max="1" width="11.140625" style="2" customWidth="1"/>
    <col min="2" max="2" width="8.8515625" style="2" customWidth="1"/>
    <col min="3" max="3" width="8.57421875" style="2" customWidth="1"/>
    <col min="4" max="6" width="8.7109375" style="2" customWidth="1"/>
    <col min="7" max="7" width="9.00390625" style="2" customWidth="1"/>
    <col min="8" max="8" width="10.421875" style="2" customWidth="1"/>
    <col min="9" max="10" width="9.00390625" style="2" customWidth="1"/>
    <col min="11" max="11" width="8.7109375" style="2" customWidth="1"/>
    <col min="12" max="12" width="10.7109375" style="2" customWidth="1"/>
    <col min="13" max="14" width="8.8515625" style="2" customWidth="1"/>
    <col min="15" max="15" width="10.28125" style="2" customWidth="1"/>
    <col min="16" max="16384" width="9.140625" style="2" customWidth="1"/>
  </cols>
  <sheetData>
    <row r="1" spans="1:15" ht="32.25" customHeight="1">
      <c r="A1" s="1512" t="s">
        <v>865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</row>
    <row r="2" spans="1:15" ht="23.25">
      <c r="A2" s="732" t="s">
        <v>1402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5" customHeight="1">
      <c r="A3" s="4" t="s">
        <v>59</v>
      </c>
      <c r="B3" s="4"/>
      <c r="C3" s="182"/>
      <c r="D3" s="182"/>
      <c r="E3" s="182"/>
      <c r="F3" s="182"/>
      <c r="G3" s="182"/>
      <c r="H3" s="182"/>
      <c r="I3" s="182"/>
      <c r="J3" s="182"/>
      <c r="K3" s="182"/>
      <c r="L3" s="182"/>
      <c r="N3" s="5"/>
      <c r="O3" s="5" t="s">
        <v>60</v>
      </c>
    </row>
    <row r="4" spans="1:15" s="6" customFormat="1" ht="21.75" customHeight="1">
      <c r="A4" s="1477" t="s">
        <v>1735</v>
      </c>
      <c r="B4" s="1517" t="s">
        <v>61</v>
      </c>
      <c r="C4" s="1643"/>
      <c r="D4" s="1643"/>
      <c r="E4" s="1643"/>
      <c r="F4" s="1644"/>
      <c r="G4" s="1517" t="s">
        <v>62</v>
      </c>
      <c r="H4" s="1493"/>
      <c r="I4" s="1493"/>
      <c r="J4" s="1494"/>
      <c r="K4" s="328" t="s">
        <v>63</v>
      </c>
      <c r="L4" s="329"/>
      <c r="M4" s="329"/>
      <c r="N4" s="330"/>
      <c r="O4" s="1479" t="s">
        <v>1243</v>
      </c>
    </row>
    <row r="5" spans="1:15" s="6" customFormat="1" ht="21.75" customHeight="1">
      <c r="A5" s="1575"/>
      <c r="B5" s="102" t="s">
        <v>64</v>
      </c>
      <c r="C5" s="102" t="s">
        <v>65</v>
      </c>
      <c r="D5" s="1549" t="s">
        <v>66</v>
      </c>
      <c r="E5" s="1543"/>
      <c r="F5" s="1544"/>
      <c r="G5" s="199" t="s">
        <v>1461</v>
      </c>
      <c r="H5" s="187"/>
      <c r="I5" s="214" t="s">
        <v>67</v>
      </c>
      <c r="J5" s="214" t="s">
        <v>68</v>
      </c>
      <c r="K5" s="238" t="s">
        <v>1461</v>
      </c>
      <c r="L5" s="101"/>
      <c r="M5" s="102" t="s">
        <v>67</v>
      </c>
      <c r="N5" s="102" t="s">
        <v>68</v>
      </c>
      <c r="O5" s="1541"/>
    </row>
    <row r="6" spans="1:15" s="6" customFormat="1" ht="15.75" customHeight="1">
      <c r="A6" s="1575"/>
      <c r="B6" s="187"/>
      <c r="C6" s="67"/>
      <c r="D6" s="102" t="s">
        <v>69</v>
      </c>
      <c r="E6" s="102" t="s">
        <v>70</v>
      </c>
      <c r="F6" s="102" t="s">
        <v>71</v>
      </c>
      <c r="G6" s="187"/>
      <c r="H6" s="238" t="s">
        <v>72</v>
      </c>
      <c r="I6" s="67"/>
      <c r="J6" s="67"/>
      <c r="K6" s="187"/>
      <c r="L6" s="238" t="s">
        <v>73</v>
      </c>
      <c r="M6" s="67"/>
      <c r="N6" s="67"/>
      <c r="O6" s="1541"/>
    </row>
    <row r="7" spans="1:15" s="6" customFormat="1" ht="15.75" customHeight="1">
      <c r="A7" s="1575"/>
      <c r="B7" s="187"/>
      <c r="C7" s="67" t="s">
        <v>74</v>
      </c>
      <c r="D7" s="67"/>
      <c r="F7" s="55"/>
      <c r="G7" s="187"/>
      <c r="H7" s="265" t="s">
        <v>75</v>
      </c>
      <c r="I7" s="67"/>
      <c r="J7" s="67"/>
      <c r="K7" s="187"/>
      <c r="L7" s="265" t="s">
        <v>76</v>
      </c>
      <c r="M7" s="67"/>
      <c r="N7" s="67"/>
      <c r="O7" s="1541"/>
    </row>
    <row r="8" spans="1:15" s="6" customFormat="1" ht="15.75" customHeight="1">
      <c r="A8" s="1478"/>
      <c r="B8" s="69" t="s">
        <v>1462</v>
      </c>
      <c r="C8" s="70" t="s">
        <v>77</v>
      </c>
      <c r="D8" s="71" t="s">
        <v>78</v>
      </c>
      <c r="E8" s="70" t="s">
        <v>79</v>
      </c>
      <c r="F8" s="70" t="s">
        <v>89</v>
      </c>
      <c r="G8" s="69" t="s">
        <v>1462</v>
      </c>
      <c r="H8" s="71" t="s">
        <v>90</v>
      </c>
      <c r="I8" s="70" t="s">
        <v>91</v>
      </c>
      <c r="J8" s="70" t="s">
        <v>92</v>
      </c>
      <c r="K8" s="69" t="s">
        <v>1462</v>
      </c>
      <c r="L8" s="71" t="s">
        <v>90</v>
      </c>
      <c r="M8" s="70" t="s">
        <v>91</v>
      </c>
      <c r="N8" s="70" t="s">
        <v>92</v>
      </c>
      <c r="O8" s="1461"/>
    </row>
    <row r="9" spans="1:15" s="427" customFormat="1" ht="15" customHeight="1">
      <c r="A9" s="548" t="s">
        <v>1440</v>
      </c>
      <c r="B9" s="549">
        <v>6738</v>
      </c>
      <c r="C9" s="550" t="s">
        <v>1586</v>
      </c>
      <c r="D9" s="550" t="s">
        <v>1586</v>
      </c>
      <c r="E9" s="550" t="s">
        <v>1586</v>
      </c>
      <c r="F9" s="550" t="s">
        <v>1586</v>
      </c>
      <c r="G9" s="550">
        <v>19737</v>
      </c>
      <c r="H9" s="551">
        <v>2.93</v>
      </c>
      <c r="I9" s="550">
        <v>9832</v>
      </c>
      <c r="J9" s="550">
        <v>9904</v>
      </c>
      <c r="K9" s="552">
        <v>8103</v>
      </c>
      <c r="L9" s="551">
        <v>1.2</v>
      </c>
      <c r="M9" s="552">
        <v>3806</v>
      </c>
      <c r="N9" s="553">
        <v>4296</v>
      </c>
      <c r="O9" s="548" t="s">
        <v>1440</v>
      </c>
    </row>
    <row r="10" spans="1:15" s="436" customFormat="1" ht="15" customHeight="1">
      <c r="A10" s="414" t="s">
        <v>1441</v>
      </c>
      <c r="B10" s="546">
        <v>6698</v>
      </c>
      <c r="C10" s="504">
        <v>1465</v>
      </c>
      <c r="D10" s="504">
        <v>5233</v>
      </c>
      <c r="E10" s="504">
        <v>1496</v>
      </c>
      <c r="F10" s="504">
        <v>3737</v>
      </c>
      <c r="G10" s="504">
        <v>18617</v>
      </c>
      <c r="H10" s="547">
        <v>2.7794864138548823</v>
      </c>
      <c r="I10" s="504">
        <v>9027</v>
      </c>
      <c r="J10" s="504">
        <v>9590</v>
      </c>
      <c r="K10" s="552">
        <v>7757</v>
      </c>
      <c r="L10" s="551">
        <v>1.16</v>
      </c>
      <c r="M10" s="552">
        <v>2822</v>
      </c>
      <c r="N10" s="553">
        <v>4935</v>
      </c>
      <c r="O10" s="414" t="s">
        <v>1441</v>
      </c>
    </row>
    <row r="11" spans="1:15" s="427" customFormat="1" ht="15" customHeight="1">
      <c r="A11" s="311" t="s">
        <v>1443</v>
      </c>
      <c r="B11" s="660">
        <v>6942</v>
      </c>
      <c r="C11" s="552" t="s">
        <v>1587</v>
      </c>
      <c r="D11" s="552" t="s">
        <v>1587</v>
      </c>
      <c r="E11" s="552" t="s">
        <v>1587</v>
      </c>
      <c r="F11" s="552" t="s">
        <v>1587</v>
      </c>
      <c r="G11" s="552">
        <f>SUM(I11:J11)</f>
        <v>19388</v>
      </c>
      <c r="H11" s="551">
        <v>2.79</v>
      </c>
      <c r="I11" s="552">
        <v>9109</v>
      </c>
      <c r="J11" s="552">
        <v>10279</v>
      </c>
      <c r="K11" s="552">
        <f>SUM(M11:N11)</f>
        <v>8334</v>
      </c>
      <c r="L11" s="551">
        <v>1.2</v>
      </c>
      <c r="M11" s="552">
        <v>3403</v>
      </c>
      <c r="N11" s="553">
        <v>4931</v>
      </c>
      <c r="O11" s="443" t="s">
        <v>1443</v>
      </c>
    </row>
    <row r="12" spans="1:15" s="427" customFormat="1" ht="15" customHeight="1">
      <c r="A12" s="311" t="s">
        <v>1206</v>
      </c>
      <c r="B12" s="660">
        <v>7046</v>
      </c>
      <c r="C12" s="552" t="s">
        <v>1586</v>
      </c>
      <c r="D12" s="552" t="s">
        <v>1586</v>
      </c>
      <c r="E12" s="552" t="s">
        <v>1586</v>
      </c>
      <c r="F12" s="552" t="s">
        <v>1586</v>
      </c>
      <c r="G12" s="552">
        <v>19186</v>
      </c>
      <c r="H12" s="551">
        <v>2.72</v>
      </c>
      <c r="I12" s="552">
        <v>9133</v>
      </c>
      <c r="J12" s="552">
        <v>10053</v>
      </c>
      <c r="K12" s="552">
        <v>8264</v>
      </c>
      <c r="L12" s="551">
        <v>1.17</v>
      </c>
      <c r="M12" s="552">
        <v>3537</v>
      </c>
      <c r="N12" s="553">
        <v>4727</v>
      </c>
      <c r="O12" s="443" t="s">
        <v>1206</v>
      </c>
    </row>
    <row r="13" spans="1:15" s="427" customFormat="1" ht="15" customHeight="1">
      <c r="A13" s="311" t="s">
        <v>1676</v>
      </c>
      <c r="B13" s="660">
        <v>6642</v>
      </c>
      <c r="C13" s="552" t="s">
        <v>1586</v>
      </c>
      <c r="D13" s="552" t="s">
        <v>1586</v>
      </c>
      <c r="E13" s="552" t="s">
        <v>1586</v>
      </c>
      <c r="F13" s="552" t="s">
        <v>1586</v>
      </c>
      <c r="G13" s="552">
        <v>18464</v>
      </c>
      <c r="H13" s="551">
        <v>2.78</v>
      </c>
      <c r="I13" s="552">
        <v>8656</v>
      </c>
      <c r="J13" s="552">
        <v>9808</v>
      </c>
      <c r="K13" s="552">
        <v>7871</v>
      </c>
      <c r="L13" s="551">
        <v>1.19</v>
      </c>
      <c r="M13" s="552">
        <v>2987</v>
      </c>
      <c r="N13" s="553">
        <v>4884</v>
      </c>
      <c r="O13" s="443" t="s">
        <v>1676</v>
      </c>
    </row>
    <row r="14" spans="1:15" s="511" customFormat="1" ht="15" customHeight="1">
      <c r="A14" s="374" t="s">
        <v>1681</v>
      </c>
      <c r="B14" s="1168">
        <v>7049</v>
      </c>
      <c r="C14" s="1169" t="s">
        <v>1655</v>
      </c>
      <c r="D14" s="1169" t="s">
        <v>1655</v>
      </c>
      <c r="E14" s="1169" t="s">
        <v>1655</v>
      </c>
      <c r="F14" s="1169" t="s">
        <v>1655</v>
      </c>
      <c r="G14" s="1170">
        <f>I14+J14</f>
        <v>18793</v>
      </c>
      <c r="H14" s="1171">
        <v>2.67</v>
      </c>
      <c r="I14" s="1170">
        <v>9217</v>
      </c>
      <c r="J14" s="1170">
        <v>9576</v>
      </c>
      <c r="K14" s="1170">
        <v>8403</v>
      </c>
      <c r="L14" s="1171">
        <v>1.19</v>
      </c>
      <c r="M14" s="1170">
        <v>3495</v>
      </c>
      <c r="N14" s="1172">
        <v>4908</v>
      </c>
      <c r="O14" s="445" t="s">
        <v>1679</v>
      </c>
    </row>
    <row r="15" spans="1:15" ht="14.25">
      <c r="A15" s="1645" t="s">
        <v>1404</v>
      </c>
      <c r="B15" s="1646"/>
      <c r="C15" s="1646"/>
      <c r="D15" s="1646"/>
      <c r="E15" s="692"/>
      <c r="F15" s="693"/>
      <c r="G15" s="693"/>
      <c r="H15" s="693"/>
      <c r="I15" s="693"/>
      <c r="J15" s="693"/>
      <c r="K15" s="693"/>
      <c r="L15" s="693"/>
      <c r="M15" s="751"/>
      <c r="N15" s="693"/>
      <c r="O15" s="775" t="s">
        <v>1008</v>
      </c>
    </row>
    <row r="16" spans="1:15" s="677" customFormat="1" ht="13.5" customHeight="1">
      <c r="A16" s="755" t="s">
        <v>230</v>
      </c>
      <c r="B16" s="755"/>
      <c r="C16" s="755"/>
      <c r="D16" s="755"/>
      <c r="E16" s="755"/>
      <c r="F16" s="756"/>
      <c r="G16" s="757"/>
      <c r="H16" s="757"/>
      <c r="I16" s="693"/>
      <c r="J16" s="693"/>
      <c r="K16" s="693"/>
      <c r="L16" s="693"/>
      <c r="M16" s="692"/>
      <c r="N16" s="693"/>
      <c r="O16" s="752" t="s">
        <v>229</v>
      </c>
    </row>
    <row r="17" spans="1:15" s="677" customFormat="1" ht="17.25" customHeight="1">
      <c r="A17" s="755" t="s">
        <v>231</v>
      </c>
      <c r="B17" s="758"/>
      <c r="C17" s="758"/>
      <c r="D17" s="758"/>
      <c r="E17" s="758"/>
      <c r="F17" s="758"/>
      <c r="G17" s="757"/>
      <c r="H17" s="757"/>
      <c r="I17" s="693"/>
      <c r="J17" s="693"/>
      <c r="K17" s="693"/>
      <c r="L17" s="693"/>
      <c r="M17" s="692"/>
      <c r="N17" s="693"/>
      <c r="O17" s="752"/>
    </row>
    <row r="18" s="379" customFormat="1" ht="15.75" customHeight="1">
      <c r="A18" s="379" t="s">
        <v>236</v>
      </c>
    </row>
    <row r="19" spans="1:15" ht="23.25">
      <c r="A19" s="732" t="s">
        <v>1403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>
      <c r="A20" s="733" t="s">
        <v>206</v>
      </c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677"/>
      <c r="N20" s="696"/>
      <c r="O20" s="696" t="s">
        <v>207</v>
      </c>
    </row>
    <row r="21" spans="1:15" ht="18.75" customHeight="1">
      <c r="A21" s="735"/>
      <c r="B21" s="1525" t="s">
        <v>208</v>
      </c>
      <c r="C21" s="1518"/>
      <c r="D21" s="1518"/>
      <c r="E21" s="1518"/>
      <c r="F21" s="1519"/>
      <c r="G21" s="1525" t="s">
        <v>209</v>
      </c>
      <c r="H21" s="1647"/>
      <c r="I21" s="1518"/>
      <c r="J21" s="1519"/>
      <c r="K21" s="736" t="s">
        <v>259</v>
      </c>
      <c r="L21" s="737"/>
      <c r="M21" s="737"/>
      <c r="N21" s="738"/>
      <c r="O21" s="739"/>
    </row>
    <row r="22" spans="1:15" ht="13.5" customHeight="1">
      <c r="A22" s="242" t="s">
        <v>210</v>
      </c>
      <c r="B22" s="214"/>
      <c r="C22" s="102" t="s">
        <v>211</v>
      </c>
      <c r="D22" s="1549" t="s">
        <v>212</v>
      </c>
      <c r="E22" s="1648"/>
      <c r="F22" s="1649"/>
      <c r="G22" s="740"/>
      <c r="H22" s="741"/>
      <c r="I22" s="214" t="s">
        <v>213</v>
      </c>
      <c r="J22" s="214" t="s">
        <v>214</v>
      </c>
      <c r="K22" s="740"/>
      <c r="L22" s="741"/>
      <c r="M22" s="102" t="s">
        <v>213</v>
      </c>
      <c r="N22" s="102" t="s">
        <v>214</v>
      </c>
      <c r="O22" s="727" t="s">
        <v>215</v>
      </c>
    </row>
    <row r="23" spans="1:15" ht="13.5" customHeight="1">
      <c r="A23" s="742"/>
      <c r="B23" s="727"/>
      <c r="C23" s="724"/>
      <c r="D23" s="214"/>
      <c r="E23" s="102" t="s">
        <v>216</v>
      </c>
      <c r="F23" s="102" t="s">
        <v>217</v>
      </c>
      <c r="G23" s="727"/>
      <c r="H23" s="238" t="s">
        <v>218</v>
      </c>
      <c r="I23" s="724"/>
      <c r="J23" s="724"/>
      <c r="K23" s="727"/>
      <c r="L23" s="238" t="s">
        <v>219</v>
      </c>
      <c r="M23" s="724"/>
      <c r="N23" s="724"/>
      <c r="O23" s="743"/>
    </row>
    <row r="24" spans="1:15" ht="13.5" customHeight="1">
      <c r="A24" s="742"/>
      <c r="B24" s="727"/>
      <c r="C24" s="724" t="s">
        <v>220</v>
      </c>
      <c r="D24" s="724"/>
      <c r="E24" s="677"/>
      <c r="F24" s="744"/>
      <c r="G24" s="727"/>
      <c r="H24" s="745" t="s">
        <v>221</v>
      </c>
      <c r="I24" s="724"/>
      <c r="J24" s="724"/>
      <c r="K24" s="727"/>
      <c r="L24" s="745" t="s">
        <v>222</v>
      </c>
      <c r="M24" s="724"/>
      <c r="N24" s="724"/>
      <c r="O24" s="743"/>
    </row>
    <row r="25" spans="1:15" ht="13.5" customHeight="1">
      <c r="A25" s="746"/>
      <c r="B25" s="725"/>
      <c r="C25" s="726" t="s">
        <v>223</v>
      </c>
      <c r="D25" s="726"/>
      <c r="E25" s="726" t="s">
        <v>224</v>
      </c>
      <c r="F25" s="726" t="s">
        <v>225</v>
      </c>
      <c r="G25" s="725"/>
      <c r="H25" s="728" t="s">
        <v>226</v>
      </c>
      <c r="I25" s="726" t="s">
        <v>227</v>
      </c>
      <c r="J25" s="726" t="s">
        <v>228</v>
      </c>
      <c r="K25" s="725"/>
      <c r="L25" s="728" t="s">
        <v>226</v>
      </c>
      <c r="M25" s="726" t="s">
        <v>227</v>
      </c>
      <c r="N25" s="726" t="s">
        <v>228</v>
      </c>
      <c r="O25" s="747"/>
    </row>
    <row r="26" spans="1:15" ht="32.25" customHeight="1">
      <c r="A26" s="963" t="s">
        <v>1441</v>
      </c>
      <c r="B26" s="992" t="s">
        <v>1586</v>
      </c>
      <c r="C26" s="992" t="s">
        <v>1586</v>
      </c>
      <c r="D26" s="992" t="s">
        <v>1586</v>
      </c>
      <c r="E26" s="992" t="s">
        <v>1586</v>
      </c>
      <c r="F26" s="992" t="s">
        <v>1586</v>
      </c>
      <c r="G26" s="748">
        <v>5</v>
      </c>
      <c r="H26" s="992" t="s">
        <v>1586</v>
      </c>
      <c r="I26" s="749">
        <v>5</v>
      </c>
      <c r="J26" s="992" t="s">
        <v>1586</v>
      </c>
      <c r="K26" s="749">
        <v>3</v>
      </c>
      <c r="L26" s="992" t="s">
        <v>1586</v>
      </c>
      <c r="M26" s="749">
        <v>3</v>
      </c>
      <c r="N26" s="992" t="s">
        <v>1586</v>
      </c>
      <c r="O26" s="963" t="s">
        <v>1441</v>
      </c>
    </row>
    <row r="27" spans="1:15" ht="25.5" customHeight="1">
      <c r="A27" s="1645" t="s">
        <v>1404</v>
      </c>
      <c r="B27" s="1646"/>
      <c r="C27" s="1646"/>
      <c r="D27" s="1646"/>
      <c r="E27" s="692"/>
      <c r="F27" s="693"/>
      <c r="G27" s="693"/>
      <c r="H27" s="693"/>
      <c r="I27" s="693"/>
      <c r="J27" s="693"/>
      <c r="K27" s="693"/>
      <c r="L27" s="693"/>
      <c r="M27" s="692"/>
      <c r="N27" s="693"/>
      <c r="O27" s="775" t="s">
        <v>1008</v>
      </c>
    </row>
    <row r="28" spans="1:15" ht="20.25" customHeight="1">
      <c r="A28" s="605" t="s">
        <v>1009</v>
      </c>
      <c r="B28" s="851"/>
      <c r="C28" s="877"/>
      <c r="D28" s="851"/>
      <c r="E28" s="851"/>
      <c r="F28" s="878"/>
      <c r="G28" s="695"/>
      <c r="H28" s="695"/>
      <c r="I28" s="695"/>
      <c r="J28" s="695"/>
      <c r="K28" s="693"/>
      <c r="L28" s="693"/>
      <c r="M28" s="851"/>
      <c r="N28" s="693"/>
      <c r="O28" s="752" t="s">
        <v>1010</v>
      </c>
    </row>
    <row r="29" spans="1:15" ht="17.25" customHeight="1">
      <c r="A29" s="753"/>
      <c r="B29" s="754"/>
      <c r="C29" s="754"/>
      <c r="D29" s="754"/>
      <c r="E29" s="754"/>
      <c r="F29" s="754"/>
      <c r="G29" s="233"/>
      <c r="H29" s="233"/>
      <c r="I29" s="233"/>
      <c r="J29" s="233"/>
      <c r="K29" s="233"/>
      <c r="L29" s="233"/>
      <c r="M29" s="233"/>
      <c r="N29" s="233"/>
      <c r="O29" s="233"/>
    </row>
  </sheetData>
  <mergeCells count="11">
    <mergeCell ref="A27:D27"/>
    <mergeCell ref="A15:D15"/>
    <mergeCell ref="B21:F21"/>
    <mergeCell ref="G21:J21"/>
    <mergeCell ref="D22:F22"/>
    <mergeCell ref="A1:O1"/>
    <mergeCell ref="B4:F4"/>
    <mergeCell ref="G4:J4"/>
    <mergeCell ref="D5:F5"/>
    <mergeCell ref="A4:A8"/>
    <mergeCell ref="O4:O8"/>
  </mergeCells>
  <printOptions/>
  <pageMargins left="0.7480314960629921" right="0.7480314960629921" top="0.6" bottom="0.36" header="0.39" footer="0.28"/>
  <pageSetup horizontalDpi="600" verticalDpi="6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4">
      <selection activeCell="A1" sqref="A1:T1"/>
    </sheetView>
  </sheetViews>
  <sheetFormatPr defaultColWidth="9.140625" defaultRowHeight="12.75"/>
  <cols>
    <col min="1" max="1" width="8.7109375" style="2" customWidth="1"/>
    <col min="2" max="19" width="7.28125" style="2" customWidth="1"/>
    <col min="20" max="20" width="7.57421875" style="2" customWidth="1"/>
    <col min="21" max="16384" width="9.140625" style="2" customWidth="1"/>
  </cols>
  <sheetData>
    <row r="1" spans="1:20" ht="48" customHeight="1">
      <c r="A1" s="1653" t="s">
        <v>866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  <c r="R1" s="1524"/>
      <c r="S1" s="1524"/>
      <c r="T1" s="1524"/>
    </row>
    <row r="2" spans="1:20" s="6" customFormat="1" ht="18" customHeight="1">
      <c r="A2" s="213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" t="s">
        <v>1446</v>
      </c>
    </row>
    <row r="3" spans="1:20" s="6" customFormat="1" ht="45" customHeight="1">
      <c r="A3" s="1477" t="s">
        <v>1736</v>
      </c>
      <c r="B3" s="1654" t="s">
        <v>99</v>
      </c>
      <c r="C3" s="1544"/>
      <c r="D3" s="1650" t="s">
        <v>100</v>
      </c>
      <c r="E3" s="1544"/>
      <c r="F3" s="1655" t="s">
        <v>102</v>
      </c>
      <c r="G3" s="1564"/>
      <c r="H3" s="1650" t="s">
        <v>103</v>
      </c>
      <c r="I3" s="1544"/>
      <c r="J3" s="1650" t="s">
        <v>104</v>
      </c>
      <c r="K3" s="1544"/>
      <c r="L3" s="1650" t="s">
        <v>105</v>
      </c>
      <c r="M3" s="1544"/>
      <c r="N3" s="1650" t="s">
        <v>106</v>
      </c>
      <c r="O3" s="1544"/>
      <c r="P3" s="1650" t="s">
        <v>107</v>
      </c>
      <c r="Q3" s="1544"/>
      <c r="R3" s="1650" t="s">
        <v>108</v>
      </c>
      <c r="S3" s="1544"/>
      <c r="T3" s="1479" t="s">
        <v>1243</v>
      </c>
    </row>
    <row r="4" spans="1:20" s="6" customFormat="1" ht="33" customHeight="1">
      <c r="A4" s="1575"/>
      <c r="B4" s="214" t="s">
        <v>1381</v>
      </c>
      <c r="C4" s="102" t="s">
        <v>109</v>
      </c>
      <c r="D4" s="214" t="s">
        <v>1381</v>
      </c>
      <c r="E4" s="102" t="s">
        <v>109</v>
      </c>
      <c r="F4" s="214" t="s">
        <v>1381</v>
      </c>
      <c r="G4" s="102" t="s">
        <v>109</v>
      </c>
      <c r="H4" s="214" t="s">
        <v>1381</v>
      </c>
      <c r="I4" s="102" t="s">
        <v>109</v>
      </c>
      <c r="J4" s="214" t="s">
        <v>1381</v>
      </c>
      <c r="K4" s="102" t="s">
        <v>109</v>
      </c>
      <c r="L4" s="214" t="s">
        <v>1381</v>
      </c>
      <c r="M4" s="102" t="s">
        <v>109</v>
      </c>
      <c r="N4" s="214" t="s">
        <v>1381</v>
      </c>
      <c r="O4" s="102" t="s">
        <v>109</v>
      </c>
      <c r="P4" s="214" t="s">
        <v>1381</v>
      </c>
      <c r="Q4" s="102" t="s">
        <v>109</v>
      </c>
      <c r="R4" s="214" t="s">
        <v>1381</v>
      </c>
      <c r="S4" s="102" t="s">
        <v>109</v>
      </c>
      <c r="T4" s="1541"/>
    </row>
    <row r="5" spans="1:20" s="6" customFormat="1" ht="33" customHeight="1">
      <c r="A5" s="1478"/>
      <c r="B5" s="70" t="s">
        <v>1388</v>
      </c>
      <c r="C5" s="70" t="s">
        <v>1392</v>
      </c>
      <c r="D5" s="70" t="s">
        <v>1388</v>
      </c>
      <c r="E5" s="70" t="s">
        <v>1392</v>
      </c>
      <c r="F5" s="70" t="s">
        <v>1388</v>
      </c>
      <c r="G5" s="70" t="s">
        <v>1392</v>
      </c>
      <c r="H5" s="70" t="s">
        <v>1388</v>
      </c>
      <c r="I5" s="70" t="s">
        <v>1392</v>
      </c>
      <c r="J5" s="70" t="s">
        <v>1388</v>
      </c>
      <c r="K5" s="70" t="s">
        <v>1392</v>
      </c>
      <c r="L5" s="70" t="s">
        <v>1388</v>
      </c>
      <c r="M5" s="70" t="s">
        <v>1392</v>
      </c>
      <c r="N5" s="70" t="s">
        <v>1388</v>
      </c>
      <c r="O5" s="70" t="s">
        <v>1392</v>
      </c>
      <c r="P5" s="70" t="s">
        <v>1388</v>
      </c>
      <c r="Q5" s="70" t="s">
        <v>1392</v>
      </c>
      <c r="R5" s="70" t="s">
        <v>1388</v>
      </c>
      <c r="S5" s="70" t="s">
        <v>1392</v>
      </c>
      <c r="T5" s="1461"/>
    </row>
    <row r="6" spans="1:20" s="436" customFormat="1" ht="49.5" customHeight="1">
      <c r="A6" s="7" t="s">
        <v>900</v>
      </c>
      <c r="B6" s="814">
        <v>19736</v>
      </c>
      <c r="C6" s="815">
        <v>9832</v>
      </c>
      <c r="D6" s="816">
        <v>2690</v>
      </c>
      <c r="E6" s="816" t="s">
        <v>1586</v>
      </c>
      <c r="F6" s="816">
        <v>986</v>
      </c>
      <c r="G6" s="816" t="s">
        <v>1586</v>
      </c>
      <c r="H6" s="816">
        <v>2562</v>
      </c>
      <c r="I6" s="816" t="s">
        <v>1586</v>
      </c>
      <c r="J6" s="816">
        <v>2010</v>
      </c>
      <c r="K6" s="816" t="s">
        <v>1586</v>
      </c>
      <c r="L6" s="816">
        <v>2933</v>
      </c>
      <c r="M6" s="816" t="s">
        <v>1586</v>
      </c>
      <c r="N6" s="816">
        <v>2959</v>
      </c>
      <c r="O6" s="816" t="s">
        <v>1586</v>
      </c>
      <c r="P6" s="816">
        <v>3851</v>
      </c>
      <c r="Q6" s="816" t="s">
        <v>1586</v>
      </c>
      <c r="R6" s="816">
        <v>1745</v>
      </c>
      <c r="S6" s="817" t="s">
        <v>1586</v>
      </c>
      <c r="T6" s="414" t="s">
        <v>900</v>
      </c>
    </row>
    <row r="7" spans="1:20" s="436" customFormat="1" ht="49.5" customHeight="1">
      <c r="A7" s="7" t="s">
        <v>232</v>
      </c>
      <c r="B7" s="760">
        <v>18617</v>
      </c>
      <c r="C7" s="759">
        <v>9027</v>
      </c>
      <c r="D7" s="705">
        <v>2328</v>
      </c>
      <c r="E7" s="705">
        <v>1227</v>
      </c>
      <c r="F7" s="705">
        <v>866</v>
      </c>
      <c r="G7" s="705">
        <v>451</v>
      </c>
      <c r="H7" s="705">
        <v>2107</v>
      </c>
      <c r="I7" s="705">
        <v>1227</v>
      </c>
      <c r="J7" s="705">
        <v>1914</v>
      </c>
      <c r="K7" s="705">
        <v>1227</v>
      </c>
      <c r="L7" s="705">
        <v>2512</v>
      </c>
      <c r="M7" s="705">
        <v>1256</v>
      </c>
      <c r="N7" s="705">
        <v>3282</v>
      </c>
      <c r="O7" s="705">
        <v>1567</v>
      </c>
      <c r="P7" s="705">
        <v>3686</v>
      </c>
      <c r="Q7" s="705">
        <v>1544</v>
      </c>
      <c r="R7" s="705">
        <v>1922</v>
      </c>
      <c r="S7" s="706">
        <v>528</v>
      </c>
      <c r="T7" s="414" t="s">
        <v>234</v>
      </c>
    </row>
    <row r="8" spans="1:20" s="436" customFormat="1" ht="49.5" customHeight="1">
      <c r="A8" s="7" t="s">
        <v>233</v>
      </c>
      <c r="B8" s="814">
        <v>19388</v>
      </c>
      <c r="C8" s="815">
        <v>9109</v>
      </c>
      <c r="D8" s="816">
        <v>2464</v>
      </c>
      <c r="E8" s="816" t="s">
        <v>427</v>
      </c>
      <c r="F8" s="816">
        <v>976</v>
      </c>
      <c r="G8" s="816" t="s">
        <v>1586</v>
      </c>
      <c r="H8" s="816">
        <v>1935</v>
      </c>
      <c r="I8" s="816" t="s">
        <v>1586</v>
      </c>
      <c r="J8" s="816">
        <v>1931</v>
      </c>
      <c r="K8" s="816" t="s">
        <v>1586</v>
      </c>
      <c r="L8" s="816">
        <v>2495</v>
      </c>
      <c r="M8" s="816" t="s">
        <v>1586</v>
      </c>
      <c r="N8" s="816">
        <v>3531</v>
      </c>
      <c r="O8" s="816" t="s">
        <v>1586</v>
      </c>
      <c r="P8" s="816">
        <v>3935</v>
      </c>
      <c r="Q8" s="816" t="s">
        <v>1586</v>
      </c>
      <c r="R8" s="816">
        <v>2121</v>
      </c>
      <c r="S8" s="817" t="s">
        <v>1586</v>
      </c>
      <c r="T8" s="414" t="s">
        <v>235</v>
      </c>
    </row>
    <row r="9" spans="1:20" s="436" customFormat="1" ht="49.5" customHeight="1">
      <c r="A9" s="7" t="s">
        <v>1206</v>
      </c>
      <c r="B9" s="814">
        <v>19186</v>
      </c>
      <c r="C9" s="815">
        <v>9133</v>
      </c>
      <c r="D9" s="816">
        <v>2097</v>
      </c>
      <c r="E9" s="816" t="s">
        <v>1586</v>
      </c>
      <c r="F9" s="816">
        <v>1223</v>
      </c>
      <c r="G9" s="816" t="s">
        <v>1586</v>
      </c>
      <c r="H9" s="816">
        <v>1706</v>
      </c>
      <c r="I9" s="816" t="s">
        <v>1586</v>
      </c>
      <c r="J9" s="816">
        <v>1683</v>
      </c>
      <c r="K9" s="816" t="s">
        <v>1586</v>
      </c>
      <c r="L9" s="816">
        <v>2393</v>
      </c>
      <c r="M9" s="816" t="s">
        <v>1586</v>
      </c>
      <c r="N9" s="816">
        <v>3792</v>
      </c>
      <c r="O9" s="816" t="s">
        <v>1586</v>
      </c>
      <c r="P9" s="816">
        <v>3912</v>
      </c>
      <c r="Q9" s="816" t="s">
        <v>1586</v>
      </c>
      <c r="R9" s="816">
        <v>2380</v>
      </c>
      <c r="S9" s="817" t="s">
        <v>1586</v>
      </c>
      <c r="T9" s="414" t="s">
        <v>1206</v>
      </c>
    </row>
    <row r="10" spans="1:20" s="436" customFormat="1" ht="49.5" customHeight="1">
      <c r="A10" s="7" t="s">
        <v>1676</v>
      </c>
      <c r="B10" s="814">
        <v>18464</v>
      </c>
      <c r="C10" s="815">
        <v>8656</v>
      </c>
      <c r="D10" s="816">
        <v>2307</v>
      </c>
      <c r="E10" s="816" t="s">
        <v>1586</v>
      </c>
      <c r="F10" s="816">
        <v>947</v>
      </c>
      <c r="G10" s="816" t="s">
        <v>1586</v>
      </c>
      <c r="H10" s="816">
        <v>1710</v>
      </c>
      <c r="I10" s="816" t="s">
        <v>1586</v>
      </c>
      <c r="J10" s="816">
        <v>1673</v>
      </c>
      <c r="K10" s="816" t="s">
        <v>1586</v>
      </c>
      <c r="L10" s="816">
        <v>2188</v>
      </c>
      <c r="M10" s="816" t="s">
        <v>1586</v>
      </c>
      <c r="N10" s="816">
        <v>3294</v>
      </c>
      <c r="O10" s="816" t="s">
        <v>1586</v>
      </c>
      <c r="P10" s="816">
        <v>3740</v>
      </c>
      <c r="Q10" s="816" t="s">
        <v>1586</v>
      </c>
      <c r="R10" s="816">
        <v>2603</v>
      </c>
      <c r="S10" s="817" t="s">
        <v>1586</v>
      </c>
      <c r="T10" s="414" t="s">
        <v>1676</v>
      </c>
    </row>
    <row r="11" spans="1:20" s="436" customFormat="1" ht="49.5" customHeight="1">
      <c r="A11" s="880" t="s">
        <v>572</v>
      </c>
      <c r="B11" s="1173">
        <v>18793</v>
      </c>
      <c r="C11" s="1174">
        <v>9217</v>
      </c>
      <c r="D11" s="1170">
        <v>1953</v>
      </c>
      <c r="E11" s="1175"/>
      <c r="F11" s="1170">
        <v>958</v>
      </c>
      <c r="G11" s="1175"/>
      <c r="H11" s="1170">
        <v>1739</v>
      </c>
      <c r="I11" s="1175"/>
      <c r="J11" s="1170">
        <v>1627</v>
      </c>
      <c r="K11" s="1175"/>
      <c r="L11" s="1170">
        <v>2228</v>
      </c>
      <c r="M11" s="1175"/>
      <c r="N11" s="1170">
        <v>3558</v>
      </c>
      <c r="O11" s="1175"/>
      <c r="P11" s="1170">
        <v>3827</v>
      </c>
      <c r="Q11" s="1175"/>
      <c r="R11" s="1170">
        <v>2903</v>
      </c>
      <c r="S11" s="1176"/>
      <c r="T11" s="880" t="s">
        <v>1679</v>
      </c>
    </row>
    <row r="12" spans="1:20" s="378" customFormat="1" ht="15.75" customHeight="1">
      <c r="A12" s="1651" t="s">
        <v>1405</v>
      </c>
      <c r="B12" s="1651"/>
      <c r="C12" s="1651"/>
      <c r="D12" s="1652"/>
      <c r="E12" s="1652"/>
      <c r="F12" s="693"/>
      <c r="G12" s="693"/>
      <c r="H12" s="693"/>
      <c r="I12" s="692"/>
      <c r="J12" s="693"/>
      <c r="K12" s="693"/>
      <c r="L12" s="693"/>
      <c r="M12" s="693"/>
      <c r="N12" s="693"/>
      <c r="O12" s="693"/>
      <c r="P12" s="693"/>
      <c r="Q12" s="693"/>
      <c r="R12" s="775" t="s">
        <v>1011</v>
      </c>
      <c r="S12" s="693"/>
      <c r="T12" s="693"/>
    </row>
    <row r="13" spans="1:18" s="693" customFormat="1" ht="15.75" customHeight="1">
      <c r="A13" s="851" t="s">
        <v>1012</v>
      </c>
      <c r="B13" s="851"/>
      <c r="C13" s="851"/>
      <c r="D13" s="851"/>
      <c r="E13" s="851"/>
      <c r="F13" s="878"/>
      <c r="G13" s="851"/>
      <c r="H13" s="851"/>
      <c r="I13" s="851"/>
      <c r="J13" s="851"/>
      <c r="R13" s="752" t="s">
        <v>1013</v>
      </c>
    </row>
    <row r="14" spans="1:10" ht="14.25">
      <c r="A14" s="879" t="s">
        <v>1014</v>
      </c>
      <c r="B14" s="879"/>
      <c r="C14" s="879"/>
      <c r="D14" s="879"/>
      <c r="E14" s="879"/>
      <c r="F14" s="879"/>
      <c r="G14" s="879"/>
      <c r="H14" s="879"/>
      <c r="I14" s="879"/>
      <c r="J14" s="879"/>
    </row>
    <row r="15" spans="1:20" s="379" customFormat="1" ht="15.75" customHeight="1">
      <c r="A15" s="851" t="s">
        <v>1015</v>
      </c>
      <c r="B15" s="851"/>
      <c r="C15" s="851"/>
      <c r="D15" s="851"/>
      <c r="E15" s="693"/>
      <c r="F15" s="695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</row>
  </sheetData>
  <mergeCells count="13">
    <mergeCell ref="T3:T5"/>
    <mergeCell ref="A12:E12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5"/>
  </mergeCells>
  <printOptions/>
  <pageMargins left="0.7480314960629921" right="0.7480314960629921" top="0.74" bottom="0.74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1" sqref="A1:T1"/>
    </sheetView>
  </sheetViews>
  <sheetFormatPr defaultColWidth="9.140625" defaultRowHeight="12.75"/>
  <cols>
    <col min="1" max="1" width="9.7109375" style="2" customWidth="1"/>
    <col min="2" max="3" width="7.7109375" style="2" customWidth="1"/>
    <col min="4" max="7" width="6.00390625" style="2" customWidth="1"/>
    <col min="8" max="17" width="7.7109375" style="2" customWidth="1"/>
    <col min="18" max="19" width="6.421875" style="2" customWidth="1"/>
    <col min="20" max="20" width="8.00390625" style="2" customWidth="1"/>
    <col min="21" max="16384" width="9.140625" style="2" customWidth="1"/>
  </cols>
  <sheetData>
    <row r="1" spans="1:20" ht="32.25" customHeight="1">
      <c r="A1" s="1523" t="s">
        <v>867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  <c r="R1" s="1524"/>
      <c r="S1" s="1524"/>
      <c r="T1" s="1524"/>
    </row>
    <row r="2" spans="1:20" s="6" customFormat="1" ht="18" customHeight="1">
      <c r="A2" s="213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" t="s">
        <v>1446</v>
      </c>
    </row>
    <row r="3" spans="1:20" s="6" customFormat="1" ht="48" customHeight="1">
      <c r="A3" s="1477" t="s">
        <v>1736</v>
      </c>
      <c r="B3" s="1654" t="s">
        <v>110</v>
      </c>
      <c r="C3" s="1544"/>
      <c r="D3" s="1655" t="s">
        <v>100</v>
      </c>
      <c r="E3" s="1564"/>
      <c r="F3" s="1650" t="s">
        <v>111</v>
      </c>
      <c r="G3" s="1544"/>
      <c r="H3" s="1650" t="s">
        <v>103</v>
      </c>
      <c r="I3" s="1544"/>
      <c r="J3" s="1650" t="s">
        <v>104</v>
      </c>
      <c r="K3" s="1544"/>
      <c r="L3" s="1650" t="s">
        <v>105</v>
      </c>
      <c r="M3" s="1544"/>
      <c r="N3" s="1650" t="s">
        <v>106</v>
      </c>
      <c r="O3" s="1544"/>
      <c r="P3" s="1650" t="s">
        <v>107</v>
      </c>
      <c r="Q3" s="1544"/>
      <c r="R3" s="1650" t="s">
        <v>108</v>
      </c>
      <c r="S3" s="1544"/>
      <c r="T3" s="1479" t="s">
        <v>1243</v>
      </c>
    </row>
    <row r="4" spans="1:20" s="6" customFormat="1" ht="33.75" customHeight="1">
      <c r="A4" s="1575"/>
      <c r="B4" s="102" t="s">
        <v>1381</v>
      </c>
      <c r="C4" s="102" t="s">
        <v>109</v>
      </c>
      <c r="D4" s="102" t="s">
        <v>1381</v>
      </c>
      <c r="E4" s="102" t="s">
        <v>109</v>
      </c>
      <c r="F4" s="102" t="s">
        <v>1381</v>
      </c>
      <c r="G4" s="102" t="s">
        <v>109</v>
      </c>
      <c r="H4" s="102" t="s">
        <v>1381</v>
      </c>
      <c r="I4" s="102" t="s">
        <v>109</v>
      </c>
      <c r="J4" s="102" t="s">
        <v>1381</v>
      </c>
      <c r="K4" s="102" t="s">
        <v>109</v>
      </c>
      <c r="L4" s="102" t="s">
        <v>1381</v>
      </c>
      <c r="M4" s="102" t="s">
        <v>109</v>
      </c>
      <c r="N4" s="102" t="s">
        <v>1381</v>
      </c>
      <c r="O4" s="102" t="s">
        <v>109</v>
      </c>
      <c r="P4" s="102" t="s">
        <v>1381</v>
      </c>
      <c r="Q4" s="102" t="s">
        <v>109</v>
      </c>
      <c r="R4" s="102" t="s">
        <v>1381</v>
      </c>
      <c r="S4" s="102" t="s">
        <v>109</v>
      </c>
      <c r="T4" s="1541"/>
    </row>
    <row r="5" spans="1:20" s="6" customFormat="1" ht="33.75" customHeight="1">
      <c r="A5" s="1478"/>
      <c r="B5" s="70" t="s">
        <v>1388</v>
      </c>
      <c r="C5" s="70" t="s">
        <v>1392</v>
      </c>
      <c r="D5" s="70" t="s">
        <v>1388</v>
      </c>
      <c r="E5" s="70" t="s">
        <v>1392</v>
      </c>
      <c r="F5" s="70" t="s">
        <v>1388</v>
      </c>
      <c r="G5" s="70" t="s">
        <v>1392</v>
      </c>
      <c r="H5" s="70" t="s">
        <v>1388</v>
      </c>
      <c r="I5" s="70" t="s">
        <v>1392</v>
      </c>
      <c r="J5" s="70" t="s">
        <v>1388</v>
      </c>
      <c r="K5" s="70" t="s">
        <v>1392</v>
      </c>
      <c r="L5" s="70" t="s">
        <v>1388</v>
      </c>
      <c r="M5" s="70" t="s">
        <v>1392</v>
      </c>
      <c r="N5" s="70" t="s">
        <v>1388</v>
      </c>
      <c r="O5" s="70" t="s">
        <v>1392</v>
      </c>
      <c r="P5" s="70" t="s">
        <v>1388</v>
      </c>
      <c r="Q5" s="70" t="s">
        <v>1392</v>
      </c>
      <c r="R5" s="70" t="s">
        <v>1388</v>
      </c>
      <c r="S5" s="70" t="s">
        <v>1392</v>
      </c>
      <c r="T5" s="1461"/>
    </row>
    <row r="6" spans="1:20" s="434" customFormat="1" ht="49.5" customHeight="1">
      <c r="A6" s="818" t="s">
        <v>900</v>
      </c>
      <c r="B6" s="821">
        <v>8102</v>
      </c>
      <c r="C6" s="821">
        <v>3806</v>
      </c>
      <c r="D6" s="823" t="s">
        <v>1586</v>
      </c>
      <c r="E6" s="823" t="s">
        <v>1586</v>
      </c>
      <c r="F6" s="823" t="s">
        <v>1586</v>
      </c>
      <c r="G6" s="823" t="s">
        <v>1586</v>
      </c>
      <c r="H6" s="822">
        <v>319</v>
      </c>
      <c r="I6" s="823" t="s">
        <v>1586</v>
      </c>
      <c r="J6" s="822">
        <v>591</v>
      </c>
      <c r="K6" s="823" t="s">
        <v>1586</v>
      </c>
      <c r="L6" s="822">
        <v>1929</v>
      </c>
      <c r="M6" s="823" t="s">
        <v>1586</v>
      </c>
      <c r="N6" s="822">
        <v>1880</v>
      </c>
      <c r="O6" s="823" t="s">
        <v>1586</v>
      </c>
      <c r="P6" s="822">
        <v>2460</v>
      </c>
      <c r="Q6" s="823" t="s">
        <v>1586</v>
      </c>
      <c r="R6" s="822">
        <v>926</v>
      </c>
      <c r="S6" s="824" t="s">
        <v>428</v>
      </c>
      <c r="T6" s="819" t="s">
        <v>900</v>
      </c>
    </row>
    <row r="7" spans="1:20" s="434" customFormat="1" ht="49.5" customHeight="1">
      <c r="A7" s="818" t="s">
        <v>1457</v>
      </c>
      <c r="B7" s="762">
        <v>7757</v>
      </c>
      <c r="C7" s="762">
        <v>2822</v>
      </c>
      <c r="D7" s="823" t="s">
        <v>1586</v>
      </c>
      <c r="E7" s="823" t="s">
        <v>1586</v>
      </c>
      <c r="F7" s="700">
        <v>4</v>
      </c>
      <c r="G7" s="700">
        <v>4</v>
      </c>
      <c r="H7" s="700">
        <v>115</v>
      </c>
      <c r="I7" s="700">
        <v>111</v>
      </c>
      <c r="J7" s="700">
        <v>466</v>
      </c>
      <c r="K7" s="700">
        <v>379</v>
      </c>
      <c r="L7" s="700">
        <v>1456</v>
      </c>
      <c r="M7" s="700">
        <v>869</v>
      </c>
      <c r="N7" s="700">
        <v>2153</v>
      </c>
      <c r="O7" s="700">
        <v>828</v>
      </c>
      <c r="P7" s="700">
        <v>3563</v>
      </c>
      <c r="Q7" s="700">
        <v>631</v>
      </c>
      <c r="R7" s="266" t="s">
        <v>237</v>
      </c>
      <c r="S7" s="761" t="s">
        <v>237</v>
      </c>
      <c r="T7" s="819" t="s">
        <v>239</v>
      </c>
    </row>
    <row r="8" spans="1:20" s="434" customFormat="1" ht="49.5" customHeight="1">
      <c r="A8" s="818" t="s">
        <v>238</v>
      </c>
      <c r="B8" s="821">
        <v>8334</v>
      </c>
      <c r="C8" s="821">
        <v>3403</v>
      </c>
      <c r="D8" s="823" t="s">
        <v>1586</v>
      </c>
      <c r="E8" s="823" t="s">
        <v>1586</v>
      </c>
      <c r="F8" s="823" t="s">
        <v>1586</v>
      </c>
      <c r="G8" s="823" t="s">
        <v>1586</v>
      </c>
      <c r="H8" s="822">
        <v>218</v>
      </c>
      <c r="I8" s="823" t="s">
        <v>428</v>
      </c>
      <c r="J8" s="822">
        <v>509</v>
      </c>
      <c r="K8" s="823" t="s">
        <v>1586</v>
      </c>
      <c r="L8" s="822">
        <v>1534</v>
      </c>
      <c r="M8" s="823" t="s">
        <v>1586</v>
      </c>
      <c r="N8" s="822">
        <v>2432</v>
      </c>
      <c r="O8" s="823" t="s">
        <v>1586</v>
      </c>
      <c r="P8" s="822">
        <v>2509</v>
      </c>
      <c r="Q8" s="823" t="s">
        <v>1586</v>
      </c>
      <c r="R8" s="822">
        <v>1132</v>
      </c>
      <c r="S8" s="824" t="s">
        <v>1586</v>
      </c>
      <c r="T8" s="819" t="s">
        <v>240</v>
      </c>
    </row>
    <row r="9" spans="1:20" s="434" customFormat="1" ht="49.5" customHeight="1">
      <c r="A9" s="818" t="s">
        <v>1207</v>
      </c>
      <c r="B9" s="821">
        <v>8264</v>
      </c>
      <c r="C9" s="821">
        <v>3537</v>
      </c>
      <c r="D9" s="823" t="s">
        <v>1586</v>
      </c>
      <c r="E9" s="823" t="s">
        <v>1586</v>
      </c>
      <c r="F9" s="823" t="s">
        <v>1586</v>
      </c>
      <c r="G9" s="823" t="s">
        <v>1586</v>
      </c>
      <c r="H9" s="822">
        <v>258</v>
      </c>
      <c r="I9" s="823" t="s">
        <v>1586</v>
      </c>
      <c r="J9" s="822">
        <v>347</v>
      </c>
      <c r="K9" s="823" t="s">
        <v>1586</v>
      </c>
      <c r="L9" s="822">
        <v>1307</v>
      </c>
      <c r="M9" s="823" t="s">
        <v>1586</v>
      </c>
      <c r="N9" s="822">
        <v>2663</v>
      </c>
      <c r="O9" s="823" t="s">
        <v>1586</v>
      </c>
      <c r="P9" s="822">
        <v>2391</v>
      </c>
      <c r="Q9" s="823" t="s">
        <v>1586</v>
      </c>
      <c r="R9" s="822">
        <v>1298</v>
      </c>
      <c r="S9" s="824" t="s">
        <v>1586</v>
      </c>
      <c r="T9" s="819" t="s">
        <v>1206</v>
      </c>
    </row>
    <row r="10" spans="1:20" s="434" customFormat="1" ht="49.5" customHeight="1">
      <c r="A10" s="818" t="s">
        <v>1676</v>
      </c>
      <c r="B10" s="821">
        <v>7871</v>
      </c>
      <c r="C10" s="821">
        <v>2987</v>
      </c>
      <c r="D10" s="823" t="s">
        <v>1586</v>
      </c>
      <c r="E10" s="823" t="s">
        <v>1586</v>
      </c>
      <c r="F10" s="823" t="s">
        <v>1586</v>
      </c>
      <c r="G10" s="823" t="s">
        <v>1586</v>
      </c>
      <c r="H10" s="822">
        <v>188</v>
      </c>
      <c r="I10" s="823" t="s">
        <v>1586</v>
      </c>
      <c r="J10" s="822">
        <v>308</v>
      </c>
      <c r="K10" s="823" t="s">
        <v>1586</v>
      </c>
      <c r="L10" s="822">
        <v>1399</v>
      </c>
      <c r="M10" s="823" t="s">
        <v>1586</v>
      </c>
      <c r="N10" s="822">
        <v>2299</v>
      </c>
      <c r="O10" s="823" t="s">
        <v>1586</v>
      </c>
      <c r="P10" s="822">
        <v>2264</v>
      </c>
      <c r="Q10" s="823" t="s">
        <v>1586</v>
      </c>
      <c r="R10" s="822">
        <v>1413</v>
      </c>
      <c r="S10" s="824" t="s">
        <v>1586</v>
      </c>
      <c r="T10" s="819" t="s">
        <v>1676</v>
      </c>
    </row>
    <row r="11" spans="1:20" s="434" customFormat="1" ht="49.5" customHeight="1">
      <c r="A11" s="862" t="s">
        <v>1681</v>
      </c>
      <c r="B11" s="1177">
        <v>8403</v>
      </c>
      <c r="C11" s="1177">
        <v>3945</v>
      </c>
      <c r="D11" s="1178"/>
      <c r="E11" s="1179"/>
      <c r="F11" s="1179">
        <v>0</v>
      </c>
      <c r="G11" s="1179">
        <v>0</v>
      </c>
      <c r="H11" s="1180">
        <v>130</v>
      </c>
      <c r="I11" s="1181" t="s">
        <v>1655</v>
      </c>
      <c r="J11" s="1180">
        <v>331</v>
      </c>
      <c r="K11" s="1181" t="s">
        <v>1655</v>
      </c>
      <c r="L11" s="1180">
        <v>1364</v>
      </c>
      <c r="M11" s="1181" t="s">
        <v>1655</v>
      </c>
      <c r="N11" s="1180">
        <v>2623</v>
      </c>
      <c r="O11" s="1181" t="s">
        <v>1655</v>
      </c>
      <c r="P11" s="1180">
        <v>2349</v>
      </c>
      <c r="Q11" s="1181" t="s">
        <v>1655</v>
      </c>
      <c r="R11" s="1180">
        <v>1607</v>
      </c>
      <c r="S11" s="1182" t="s">
        <v>1655</v>
      </c>
      <c r="T11" s="820" t="s">
        <v>1679</v>
      </c>
    </row>
    <row r="12" spans="1:20" s="378" customFormat="1" ht="15.75" customHeight="1">
      <c r="A12" s="1652" t="s">
        <v>1405</v>
      </c>
      <c r="B12" s="1652"/>
      <c r="C12" s="1652"/>
      <c r="D12" s="1652"/>
      <c r="E12" s="1652"/>
      <c r="F12" s="693"/>
      <c r="G12" s="693"/>
      <c r="H12" s="693"/>
      <c r="I12" s="692"/>
      <c r="J12" s="693"/>
      <c r="O12" s="693"/>
      <c r="P12" s="693"/>
      <c r="Q12" s="693"/>
      <c r="R12" s="693"/>
      <c r="S12" s="775" t="s">
        <v>1095</v>
      </c>
      <c r="T12" s="693"/>
    </row>
    <row r="13" spans="1:20" s="378" customFormat="1" ht="15.75" customHeight="1">
      <c r="A13" s="693"/>
      <c r="B13" s="693"/>
      <c r="C13" s="693"/>
      <c r="D13" s="693"/>
      <c r="E13" s="693"/>
      <c r="F13" s="695"/>
      <c r="G13" s="693"/>
      <c r="H13" s="693"/>
      <c r="I13" s="693"/>
      <c r="J13" s="693"/>
      <c r="O13" s="693"/>
      <c r="P13" s="693"/>
      <c r="Q13" s="693"/>
      <c r="R13" s="693"/>
      <c r="S13" s="752" t="s">
        <v>1096</v>
      </c>
      <c r="T13" s="693"/>
    </row>
    <row r="14" spans="1:20" s="693" customFormat="1" ht="15.75" customHeight="1">
      <c r="A14" s="851" t="s">
        <v>1186</v>
      </c>
      <c r="B14" s="879"/>
      <c r="C14" s="879"/>
      <c r="D14" s="879"/>
      <c r="E14" s="879"/>
      <c r="F14" s="879"/>
      <c r="G14" s="879"/>
      <c r="H14" s="879"/>
      <c r="I14" s="879"/>
      <c r="J14" s="879"/>
      <c r="K14" s="879"/>
      <c r="L14" s="851"/>
      <c r="T14" s="752"/>
    </row>
    <row r="15" spans="1:20" s="379" customFormat="1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</sheetData>
  <mergeCells count="13">
    <mergeCell ref="T3:T5"/>
    <mergeCell ref="A12:E12"/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5"/>
  </mergeCells>
  <printOptions/>
  <pageMargins left="0.7480314960629921" right="0.7480314960629921" top="0.984251968503937" bottom="0.66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4" sqref="D4:E4"/>
    </sheetView>
  </sheetViews>
  <sheetFormatPr defaultColWidth="9.140625" defaultRowHeight="12.75"/>
  <cols>
    <col min="1" max="1" width="14.00390625" style="91" customWidth="1"/>
    <col min="2" max="2" width="11.00390625" style="91" customWidth="1"/>
    <col min="3" max="3" width="10.7109375" style="91" customWidth="1"/>
    <col min="4" max="4" width="10.140625" style="91" customWidth="1"/>
    <col min="5" max="5" width="10.00390625" style="91" customWidth="1"/>
    <col min="6" max="13" width="9.7109375" style="91" customWidth="1"/>
    <col min="14" max="14" width="13.8515625" style="91" customWidth="1"/>
    <col min="15" max="16384" width="9.140625" style="91" customWidth="1"/>
  </cols>
  <sheetData>
    <row r="1" spans="1:14" ht="32.25" customHeight="1">
      <c r="A1" s="1501" t="s">
        <v>868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</row>
    <row r="2" spans="1:14" s="32" customFormat="1" ht="18" customHeight="1">
      <c r="A2" s="33" t="s">
        <v>112</v>
      </c>
      <c r="B2" s="33"/>
      <c r="C2" s="146"/>
      <c r="D2" s="146"/>
      <c r="E2" s="146"/>
      <c r="F2" s="146"/>
      <c r="G2" s="146"/>
      <c r="H2" s="146"/>
      <c r="I2" s="146"/>
      <c r="J2" s="146"/>
      <c r="K2" s="146"/>
      <c r="L2" s="146"/>
      <c r="N2" s="30" t="s">
        <v>113</v>
      </c>
    </row>
    <row r="3" spans="1:14" s="37" customFormat="1" ht="35.25" customHeight="1">
      <c r="A3" s="1423" t="s">
        <v>1458</v>
      </c>
      <c r="B3" s="1419" t="s">
        <v>114</v>
      </c>
      <c r="C3" s="1420"/>
      <c r="D3" s="1420"/>
      <c r="E3" s="1421"/>
      <c r="F3" s="252" t="s">
        <v>115</v>
      </c>
      <c r="G3" s="252" t="s">
        <v>116</v>
      </c>
      <c r="H3" s="252" t="s">
        <v>117</v>
      </c>
      <c r="I3" s="365" t="s">
        <v>118</v>
      </c>
      <c r="J3" s="252" t="s">
        <v>119</v>
      </c>
      <c r="K3" s="365" t="s">
        <v>120</v>
      </c>
      <c r="L3" s="252" t="s">
        <v>121</v>
      </c>
      <c r="M3" s="252" t="s">
        <v>122</v>
      </c>
      <c r="N3" s="1410" t="s">
        <v>1459</v>
      </c>
    </row>
    <row r="4" spans="1:14" s="37" customFormat="1" ht="32.25" customHeight="1">
      <c r="A4" s="1424"/>
      <c r="B4" s="1656" t="s">
        <v>123</v>
      </c>
      <c r="C4" s="1578"/>
      <c r="D4" s="1656" t="s">
        <v>124</v>
      </c>
      <c r="E4" s="1578"/>
      <c r="F4" s="250"/>
      <c r="G4" s="247" t="s">
        <v>125</v>
      </c>
      <c r="H4" s="247" t="s">
        <v>125</v>
      </c>
      <c r="I4" s="159" t="s">
        <v>125</v>
      </c>
      <c r="J4" s="247" t="s">
        <v>125</v>
      </c>
      <c r="K4" s="159" t="s">
        <v>125</v>
      </c>
      <c r="L4" s="247" t="s">
        <v>125</v>
      </c>
      <c r="M4" s="247" t="s">
        <v>126</v>
      </c>
      <c r="N4" s="1411"/>
    </row>
    <row r="5" spans="1:14" s="37" customFormat="1" ht="24.75" customHeight="1">
      <c r="A5" s="1424"/>
      <c r="B5" s="116" t="s">
        <v>127</v>
      </c>
      <c r="C5" s="118" t="s">
        <v>128</v>
      </c>
      <c r="D5" s="116" t="s">
        <v>127</v>
      </c>
      <c r="E5" s="118" t="s">
        <v>128</v>
      </c>
      <c r="F5" s="250"/>
      <c r="G5" s="250"/>
      <c r="H5" s="250"/>
      <c r="I5" s="249"/>
      <c r="J5" s="250"/>
      <c r="K5" s="249"/>
      <c r="L5" s="250"/>
      <c r="M5" s="250"/>
      <c r="N5" s="1411"/>
    </row>
    <row r="6" spans="1:14" s="37" customFormat="1" ht="24.75" customHeight="1">
      <c r="A6" s="1424"/>
      <c r="B6" s="250" t="s">
        <v>129</v>
      </c>
      <c r="C6" s="77"/>
      <c r="D6" s="250" t="s">
        <v>129</v>
      </c>
      <c r="E6" s="77"/>
      <c r="F6" s="250" t="s">
        <v>130</v>
      </c>
      <c r="G6" s="250"/>
      <c r="H6" s="250"/>
      <c r="I6" s="250"/>
      <c r="J6" s="250"/>
      <c r="K6" s="250"/>
      <c r="L6" s="250"/>
      <c r="M6" s="250" t="s">
        <v>131</v>
      </c>
      <c r="N6" s="1411"/>
    </row>
    <row r="7" spans="1:14" s="37" customFormat="1" ht="24.75" customHeight="1">
      <c r="A7" s="1425"/>
      <c r="B7" s="141" t="s">
        <v>132</v>
      </c>
      <c r="C7" s="62" t="s">
        <v>133</v>
      </c>
      <c r="D7" s="141" t="s">
        <v>132</v>
      </c>
      <c r="E7" s="62" t="s">
        <v>133</v>
      </c>
      <c r="F7" s="254" t="s">
        <v>134</v>
      </c>
      <c r="G7" s="254" t="s">
        <v>135</v>
      </c>
      <c r="H7" s="254" t="s">
        <v>136</v>
      </c>
      <c r="I7" s="334" t="s">
        <v>137</v>
      </c>
      <c r="J7" s="254" t="s">
        <v>138</v>
      </c>
      <c r="K7" s="334" t="s">
        <v>139</v>
      </c>
      <c r="L7" s="254" t="s">
        <v>140</v>
      </c>
      <c r="M7" s="141" t="s">
        <v>141</v>
      </c>
      <c r="N7" s="1412"/>
    </row>
    <row r="8" spans="1:14" s="37" customFormat="1" ht="28.5" customHeight="1">
      <c r="A8" s="162" t="s">
        <v>175</v>
      </c>
      <c r="B8" s="825">
        <v>570</v>
      </c>
      <c r="C8" s="558">
        <v>4716.36</v>
      </c>
      <c r="D8" s="617">
        <v>4</v>
      </c>
      <c r="E8" s="554">
        <v>2.63</v>
      </c>
      <c r="F8" s="555">
        <v>60</v>
      </c>
      <c r="G8" s="555">
        <v>275</v>
      </c>
      <c r="H8" s="555">
        <v>205</v>
      </c>
      <c r="I8" s="555">
        <v>5</v>
      </c>
      <c r="J8" s="555">
        <v>18</v>
      </c>
      <c r="K8" s="555">
        <v>5</v>
      </c>
      <c r="L8" s="617">
        <v>3</v>
      </c>
      <c r="M8" s="618">
        <v>3</v>
      </c>
      <c r="N8" s="515" t="s">
        <v>1241</v>
      </c>
    </row>
    <row r="9" spans="1:14" s="37" customFormat="1" ht="28.5" customHeight="1">
      <c r="A9" s="161" t="s">
        <v>386</v>
      </c>
      <c r="B9" s="825">
        <v>1159</v>
      </c>
      <c r="C9" s="558">
        <v>7249.52</v>
      </c>
      <c r="D9" s="617">
        <v>3</v>
      </c>
      <c r="E9" s="554">
        <v>3.97</v>
      </c>
      <c r="F9" s="555">
        <v>167</v>
      </c>
      <c r="G9" s="555">
        <v>563</v>
      </c>
      <c r="H9" s="555">
        <v>335</v>
      </c>
      <c r="I9" s="555">
        <v>20</v>
      </c>
      <c r="J9" s="555">
        <v>32</v>
      </c>
      <c r="K9" s="555">
        <v>42</v>
      </c>
      <c r="L9" s="617">
        <v>3</v>
      </c>
      <c r="M9" s="619">
        <v>0</v>
      </c>
      <c r="N9" s="515" t="s">
        <v>1250</v>
      </c>
    </row>
    <row r="10" spans="1:14" s="256" customFormat="1" ht="28.5" customHeight="1">
      <c r="A10" s="311" t="s">
        <v>1582</v>
      </c>
      <c r="B10" s="826">
        <v>1684</v>
      </c>
      <c r="C10" s="559">
        <v>11663.26</v>
      </c>
      <c r="D10" s="620">
        <v>5</v>
      </c>
      <c r="E10" s="556">
        <v>4.79</v>
      </c>
      <c r="F10" s="557">
        <v>218</v>
      </c>
      <c r="G10" s="557">
        <v>825</v>
      </c>
      <c r="H10" s="557">
        <v>515</v>
      </c>
      <c r="I10" s="557">
        <v>26</v>
      </c>
      <c r="J10" s="557">
        <v>51</v>
      </c>
      <c r="K10" s="557">
        <v>45</v>
      </c>
      <c r="L10" s="620">
        <v>6</v>
      </c>
      <c r="M10" s="335">
        <v>3</v>
      </c>
      <c r="N10" s="315" t="s">
        <v>1582</v>
      </c>
    </row>
    <row r="11" spans="1:14" s="256" customFormat="1" ht="28.5" customHeight="1">
      <c r="A11" s="311" t="s">
        <v>1443</v>
      </c>
      <c r="B11" s="826">
        <v>1573</v>
      </c>
      <c r="C11" s="559">
        <v>10960.66</v>
      </c>
      <c r="D11" s="620">
        <v>5</v>
      </c>
      <c r="E11" s="556">
        <v>4.79</v>
      </c>
      <c r="F11" s="557">
        <v>215</v>
      </c>
      <c r="G11" s="557">
        <v>782</v>
      </c>
      <c r="H11" s="557">
        <v>455</v>
      </c>
      <c r="I11" s="557">
        <v>26</v>
      </c>
      <c r="J11" s="557">
        <v>48</v>
      </c>
      <c r="K11" s="557">
        <v>43</v>
      </c>
      <c r="L11" s="620">
        <v>6</v>
      </c>
      <c r="M11" s="335">
        <v>3</v>
      </c>
      <c r="N11" s="315" t="s">
        <v>1443</v>
      </c>
    </row>
    <row r="12" spans="1:14" s="256" customFormat="1" ht="28.5" customHeight="1">
      <c r="A12" s="311" t="s">
        <v>1206</v>
      </c>
      <c r="B12" s="313">
        <v>1446</v>
      </c>
      <c r="C12" s="559">
        <v>10613.21</v>
      </c>
      <c r="D12" s="620">
        <v>5</v>
      </c>
      <c r="E12" s="556">
        <v>4.79</v>
      </c>
      <c r="F12" s="557">
        <v>206</v>
      </c>
      <c r="G12" s="557">
        <v>703</v>
      </c>
      <c r="H12" s="557">
        <v>421</v>
      </c>
      <c r="I12" s="557">
        <v>26</v>
      </c>
      <c r="J12" s="557">
        <v>47</v>
      </c>
      <c r="K12" s="557">
        <v>43</v>
      </c>
      <c r="L12" s="993">
        <v>0</v>
      </c>
      <c r="M12" s="335">
        <v>5</v>
      </c>
      <c r="N12" s="315" t="s">
        <v>1206</v>
      </c>
    </row>
    <row r="13" spans="1:14" s="256" customFormat="1" ht="28.5" customHeight="1">
      <c r="A13" s="311" t="s">
        <v>1676</v>
      </c>
      <c r="B13" s="313">
        <v>1272</v>
      </c>
      <c r="C13" s="559">
        <v>10031.59</v>
      </c>
      <c r="D13" s="620">
        <v>4</v>
      </c>
      <c r="E13" s="556">
        <v>2.92</v>
      </c>
      <c r="F13" s="557">
        <v>188</v>
      </c>
      <c r="G13" s="557">
        <v>599</v>
      </c>
      <c r="H13" s="557">
        <v>355</v>
      </c>
      <c r="I13" s="557">
        <v>32</v>
      </c>
      <c r="J13" s="557">
        <v>47</v>
      </c>
      <c r="K13" s="557">
        <v>44</v>
      </c>
      <c r="L13" s="993">
        <v>7</v>
      </c>
      <c r="M13" s="335">
        <v>4</v>
      </c>
      <c r="N13" s="315" t="s">
        <v>1676</v>
      </c>
    </row>
    <row r="14" spans="1:14" s="110" customFormat="1" ht="28.5" customHeight="1">
      <c r="A14" s="374" t="s">
        <v>1681</v>
      </c>
      <c r="B14" s="1142">
        <v>1233</v>
      </c>
      <c r="C14" s="1163">
        <v>9485.28</v>
      </c>
      <c r="D14" s="1169">
        <v>3</v>
      </c>
      <c r="E14" s="1163">
        <v>2.68</v>
      </c>
      <c r="F14" s="1337">
        <v>144</v>
      </c>
      <c r="G14" s="1337">
        <v>636</v>
      </c>
      <c r="H14" s="1337">
        <v>325</v>
      </c>
      <c r="I14" s="1337">
        <v>29</v>
      </c>
      <c r="J14" s="1337">
        <v>53</v>
      </c>
      <c r="K14" s="1337">
        <v>39</v>
      </c>
      <c r="L14" s="1337">
        <v>6</v>
      </c>
      <c r="M14" s="860">
        <v>4</v>
      </c>
      <c r="N14" s="377" t="s">
        <v>1679</v>
      </c>
    </row>
    <row r="15" spans="1:14" s="6" customFormat="1" ht="18" customHeight="1">
      <c r="A15" s="200" t="s">
        <v>1406</v>
      </c>
      <c r="B15" s="201"/>
      <c r="C15" s="336"/>
      <c r="D15" s="182"/>
      <c r="E15" s="182"/>
      <c r="F15" s="336"/>
      <c r="G15" s="182"/>
      <c r="H15" s="182"/>
      <c r="I15" s="182"/>
      <c r="J15" s="182"/>
      <c r="K15" s="182"/>
      <c r="M15" s="201"/>
      <c r="N15" s="236" t="s">
        <v>1407</v>
      </c>
    </row>
    <row r="16" spans="3:6" s="24" customFormat="1" ht="13.5">
      <c r="C16" s="332"/>
      <c r="F16" s="332"/>
    </row>
    <row r="17" spans="3:7" s="24" customFormat="1" ht="13.5">
      <c r="C17" s="332"/>
      <c r="F17" s="332"/>
      <c r="G17" s="332"/>
    </row>
    <row r="18" spans="3:7" ht="14.25">
      <c r="C18" s="333"/>
      <c r="D18" s="827"/>
      <c r="F18" s="333"/>
      <c r="G18" s="333"/>
    </row>
    <row r="19" spans="3:6" ht="14.25">
      <c r="C19" s="333"/>
      <c r="F19" s="333"/>
    </row>
  </sheetData>
  <mergeCells count="6">
    <mergeCell ref="A1:N1"/>
    <mergeCell ref="A3:A7"/>
    <mergeCell ref="B3:E3"/>
    <mergeCell ref="N3:N7"/>
    <mergeCell ref="B4:C4"/>
    <mergeCell ref="D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C3" sqref="C3"/>
    </sheetView>
  </sheetViews>
  <sheetFormatPr defaultColWidth="9.140625" defaultRowHeight="12.75"/>
  <cols>
    <col min="1" max="1" width="16.421875" style="91" customWidth="1"/>
    <col min="2" max="9" width="12.7109375" style="75" customWidth="1"/>
    <col min="10" max="10" width="7.421875" style="75" customWidth="1"/>
    <col min="11" max="16384" width="9.140625" style="75" customWidth="1"/>
  </cols>
  <sheetData>
    <row r="1" spans="1:9" ht="24" customHeight="1">
      <c r="A1" s="1657" t="s">
        <v>869</v>
      </c>
      <c r="B1" s="1657"/>
      <c r="C1" s="1657"/>
      <c r="D1" s="1657"/>
      <c r="E1" s="1657"/>
      <c r="F1" s="1657"/>
      <c r="G1" s="1657"/>
      <c r="H1" s="1657"/>
      <c r="I1" s="1657"/>
    </row>
    <row r="2" spans="1:9" ht="13.5">
      <c r="A2" s="1183"/>
      <c r="B2" s="1183"/>
      <c r="C2" s="1183"/>
      <c r="D2" s="1183"/>
      <c r="E2" s="1183"/>
      <c r="F2" s="1183"/>
      <c r="G2" s="1183"/>
      <c r="H2" s="1183"/>
      <c r="I2" s="1184"/>
    </row>
    <row r="3" spans="1:9" ht="13.5">
      <c r="A3" s="1185" t="s">
        <v>1097</v>
      </c>
      <c r="B3" s="1183"/>
      <c r="C3" s="1183"/>
      <c r="D3" s="1183"/>
      <c r="E3" s="1183"/>
      <c r="F3" s="1183"/>
      <c r="G3" s="1183"/>
      <c r="H3" s="1183"/>
      <c r="I3" s="1186" t="s">
        <v>1192</v>
      </c>
    </row>
    <row r="4" spans="1:9" ht="12.75">
      <c r="A4" s="1658" t="s">
        <v>1098</v>
      </c>
      <c r="B4" s="1660" t="s">
        <v>1099</v>
      </c>
      <c r="C4" s="1660" t="s">
        <v>1100</v>
      </c>
      <c r="D4" s="1660" t="s">
        <v>1101</v>
      </c>
      <c r="E4" s="1660" t="s">
        <v>1102</v>
      </c>
      <c r="F4" s="1662" t="s">
        <v>1103</v>
      </c>
      <c r="G4" s="1663"/>
      <c r="H4" s="1664"/>
      <c r="I4" s="1187" t="s">
        <v>1449</v>
      </c>
    </row>
    <row r="5" spans="1:9" ht="12.75">
      <c r="A5" s="1659"/>
      <c r="B5" s="1661"/>
      <c r="C5" s="1661"/>
      <c r="D5" s="1661"/>
      <c r="E5" s="1661"/>
      <c r="F5" s="1188"/>
      <c r="G5" s="1662" t="s">
        <v>1104</v>
      </c>
      <c r="H5" s="1666" t="s">
        <v>1105</v>
      </c>
      <c r="I5" s="999"/>
    </row>
    <row r="6" spans="1:9" ht="27.75" customHeight="1">
      <c r="A6" s="1659"/>
      <c r="B6" s="1661"/>
      <c r="C6" s="1661"/>
      <c r="D6" s="1661"/>
      <c r="E6" s="1661"/>
      <c r="F6" s="1189"/>
      <c r="G6" s="1665"/>
      <c r="H6" s="1667"/>
      <c r="I6" s="728" t="s">
        <v>1106</v>
      </c>
    </row>
    <row r="7" spans="1:9" ht="35.25" customHeight="1">
      <c r="A7" s="1190">
        <v>2009</v>
      </c>
      <c r="B7" s="1191">
        <v>99</v>
      </c>
      <c r="C7" s="1191">
        <v>6</v>
      </c>
      <c r="D7" s="1191">
        <v>18</v>
      </c>
      <c r="E7" s="1191">
        <v>46</v>
      </c>
      <c r="F7" s="1191">
        <v>29</v>
      </c>
      <c r="G7" s="1191">
        <v>17</v>
      </c>
      <c r="H7" s="1192">
        <v>12</v>
      </c>
      <c r="I7" s="1187">
        <v>2009</v>
      </c>
    </row>
    <row r="8" spans="1:9" ht="35.25" customHeight="1">
      <c r="A8" s="1193" t="s">
        <v>1107</v>
      </c>
      <c r="B8" s="1194">
        <v>59</v>
      </c>
      <c r="C8" s="1194">
        <v>3</v>
      </c>
      <c r="D8" s="1194">
        <v>9</v>
      </c>
      <c r="E8" s="1194">
        <v>36</v>
      </c>
      <c r="F8" s="1194">
        <v>11</v>
      </c>
      <c r="G8" s="1194">
        <v>1</v>
      </c>
      <c r="H8" s="1195">
        <v>10</v>
      </c>
      <c r="I8" s="999" t="s">
        <v>1428</v>
      </c>
    </row>
    <row r="9" spans="1:9" ht="35.25" customHeight="1">
      <c r="A9" s="1196" t="s">
        <v>1108</v>
      </c>
      <c r="B9" s="1197">
        <v>40</v>
      </c>
      <c r="C9" s="1197">
        <v>3</v>
      </c>
      <c r="D9" s="1197">
        <v>9</v>
      </c>
      <c r="E9" s="1197">
        <v>10</v>
      </c>
      <c r="F9" s="1197">
        <v>18</v>
      </c>
      <c r="G9" s="1197">
        <v>16</v>
      </c>
      <c r="H9" s="1196">
        <v>2</v>
      </c>
      <c r="I9" s="728" t="s">
        <v>1430</v>
      </c>
    </row>
    <row r="10" spans="1:10" s="562" customFormat="1" ht="18" customHeight="1">
      <c r="A10" s="217" t="s">
        <v>1109</v>
      </c>
      <c r="B10" s="560"/>
      <c r="C10" s="561"/>
      <c r="D10" s="220"/>
      <c r="E10" s="220"/>
      <c r="F10" s="220"/>
      <c r="G10" s="220"/>
      <c r="H10" s="220"/>
      <c r="I10" s="220"/>
      <c r="J10" s="220"/>
    </row>
    <row r="11" s="337" customFormat="1" ht="12">
      <c r="A11" s="20"/>
    </row>
    <row r="12" s="74" customFormat="1" ht="13.5">
      <c r="A12" s="24"/>
    </row>
    <row r="13" s="74" customFormat="1" ht="13.5">
      <c r="A13" s="24"/>
    </row>
    <row r="14" s="74" customFormat="1" ht="13.5">
      <c r="A14" s="24"/>
    </row>
    <row r="15" s="74" customFormat="1" ht="13.5">
      <c r="A15" s="24"/>
    </row>
  </sheetData>
  <mergeCells count="9">
    <mergeCell ref="A1:I1"/>
    <mergeCell ref="A4:A6"/>
    <mergeCell ref="B4:B6"/>
    <mergeCell ref="C4:C6"/>
    <mergeCell ref="D4:D6"/>
    <mergeCell ref="E4:E6"/>
    <mergeCell ref="F4:H4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E16" sqref="E16"/>
    </sheetView>
  </sheetViews>
  <sheetFormatPr defaultColWidth="9.140625" defaultRowHeight="12.75"/>
  <cols>
    <col min="1" max="1" width="25.8515625" style="26" customWidth="1"/>
    <col min="2" max="2" width="22.7109375" style="26" customWidth="1"/>
    <col min="3" max="3" width="27.28125" style="26" customWidth="1"/>
    <col min="4" max="4" width="28.28125" style="26" customWidth="1"/>
    <col min="5" max="5" width="23.8515625" style="26" customWidth="1"/>
    <col min="6" max="16384" width="16.421875" style="26" customWidth="1"/>
  </cols>
  <sheetData>
    <row r="1" spans="1:5" s="24" customFormat="1" ht="30.75" customHeight="1">
      <c r="A1" s="1501" t="s">
        <v>1583</v>
      </c>
      <c r="B1" s="1501"/>
      <c r="C1" s="1501"/>
      <c r="D1" s="1501"/>
      <c r="E1" s="1501"/>
    </row>
    <row r="2" spans="1:5" s="32" customFormat="1" ht="18" customHeight="1">
      <c r="A2" s="32" t="s">
        <v>1584</v>
      </c>
      <c r="E2" s="90" t="s">
        <v>1585</v>
      </c>
    </row>
    <row r="3" spans="1:5" s="37" customFormat="1" ht="25.5" customHeight="1">
      <c r="A3" s="1471" t="s">
        <v>1458</v>
      </c>
      <c r="B3" s="1486" t="s">
        <v>202</v>
      </c>
      <c r="C3" s="1486" t="s">
        <v>203</v>
      </c>
      <c r="D3" s="1486" t="s">
        <v>204</v>
      </c>
      <c r="E3" s="1473" t="s">
        <v>1459</v>
      </c>
    </row>
    <row r="4" spans="1:5" s="37" customFormat="1" ht="25.5" customHeight="1">
      <c r="A4" s="1472"/>
      <c r="B4" s="1487"/>
      <c r="C4" s="1487"/>
      <c r="D4" s="1487"/>
      <c r="E4" s="1474"/>
    </row>
    <row r="5" spans="1:10" s="84" customFormat="1" ht="30" customHeight="1">
      <c r="A5" s="428" t="s">
        <v>581</v>
      </c>
      <c r="B5" s="935">
        <f>SUM(C5,D5)</f>
        <v>240.1</v>
      </c>
      <c r="C5" s="935">
        <v>240.1</v>
      </c>
      <c r="D5" s="936">
        <v>0</v>
      </c>
      <c r="E5" s="467" t="s">
        <v>1241</v>
      </c>
      <c r="F5" s="83"/>
      <c r="G5" s="83"/>
      <c r="H5" s="83"/>
      <c r="I5" s="83"/>
      <c r="J5" s="41"/>
    </row>
    <row r="6" spans="1:5" s="85" customFormat="1" ht="30" customHeight="1">
      <c r="A6" s="424" t="s">
        <v>582</v>
      </c>
      <c r="B6" s="937">
        <v>1781.7</v>
      </c>
      <c r="C6" s="938">
        <v>1306.9</v>
      </c>
      <c r="D6" s="939">
        <v>474.8</v>
      </c>
      <c r="E6" s="467" t="s">
        <v>1250</v>
      </c>
    </row>
    <row r="7" spans="1:10" s="84" customFormat="1" ht="30" customHeight="1">
      <c r="A7" s="39" t="s">
        <v>1582</v>
      </c>
      <c r="B7" s="935">
        <f>SUM(C7,D7)</f>
        <v>2022.1</v>
      </c>
      <c r="C7" s="935">
        <v>1547.1</v>
      </c>
      <c r="D7" s="936">
        <v>475</v>
      </c>
      <c r="E7" s="82" t="s">
        <v>1582</v>
      </c>
      <c r="F7" s="83"/>
      <c r="G7" s="83"/>
      <c r="H7" s="83"/>
      <c r="I7" s="83"/>
      <c r="J7" s="41"/>
    </row>
    <row r="8" spans="1:10" s="84" customFormat="1" ht="30" customHeight="1">
      <c r="A8" s="39" t="s">
        <v>1443</v>
      </c>
      <c r="B8" s="935">
        <v>2022.1</v>
      </c>
      <c r="C8" s="935">
        <v>1547.1</v>
      </c>
      <c r="D8" s="936">
        <v>475</v>
      </c>
      <c r="E8" s="82" t="s">
        <v>1443</v>
      </c>
      <c r="F8" s="83"/>
      <c r="G8" s="83"/>
      <c r="H8" s="83"/>
      <c r="I8" s="83"/>
      <c r="J8" s="41"/>
    </row>
    <row r="9" spans="1:10" s="84" customFormat="1" ht="30" customHeight="1">
      <c r="A9" s="39" t="s">
        <v>1206</v>
      </c>
      <c r="B9" s="935">
        <v>2021.6</v>
      </c>
      <c r="C9" s="935">
        <v>1546.6</v>
      </c>
      <c r="D9" s="936">
        <v>475</v>
      </c>
      <c r="E9" s="82" t="s">
        <v>1206</v>
      </c>
      <c r="F9" s="83"/>
      <c r="G9" s="83"/>
      <c r="H9" s="83"/>
      <c r="I9" s="83"/>
      <c r="J9" s="41"/>
    </row>
    <row r="10" spans="1:10" s="84" customFormat="1" ht="30" customHeight="1">
      <c r="A10" s="39" t="s">
        <v>1676</v>
      </c>
      <c r="B10" s="935">
        <v>0</v>
      </c>
      <c r="C10" s="935">
        <v>0</v>
      </c>
      <c r="D10" s="936" t="s">
        <v>1270</v>
      </c>
      <c r="E10" s="82" t="s">
        <v>1676</v>
      </c>
      <c r="F10" s="83"/>
      <c r="G10" s="83"/>
      <c r="H10" s="83"/>
      <c r="I10" s="83"/>
      <c r="J10" s="41"/>
    </row>
    <row r="11" spans="1:10" s="95" customFormat="1" ht="30" customHeight="1" thickBot="1">
      <c r="A11" s="698" t="s">
        <v>1681</v>
      </c>
      <c r="B11" s="940">
        <v>0</v>
      </c>
      <c r="C11" s="940">
        <v>0</v>
      </c>
      <c r="D11" s="940">
        <v>0</v>
      </c>
      <c r="E11" s="699" t="s">
        <v>1679</v>
      </c>
      <c r="F11" s="93"/>
      <c r="G11" s="93"/>
      <c r="H11" s="93"/>
      <c r="I11" s="93"/>
      <c r="J11" s="94"/>
    </row>
    <row r="12" spans="1:5" s="856" customFormat="1" ht="15.75" customHeight="1">
      <c r="A12" s="750" t="s">
        <v>1273</v>
      </c>
      <c r="D12" s="1469" t="s">
        <v>774</v>
      </c>
      <c r="E12" s="1470"/>
    </row>
    <row r="13" spans="1:11" s="86" customFormat="1" ht="15.75" customHeight="1">
      <c r="A13" s="1468" t="s">
        <v>1393</v>
      </c>
      <c r="B13" s="1468"/>
      <c r="C13" s="25"/>
      <c r="D13" s="25"/>
      <c r="E13" s="25"/>
      <c r="F13" s="25"/>
      <c r="G13" s="25"/>
      <c r="H13" s="25"/>
      <c r="I13" s="25"/>
      <c r="J13" s="25"/>
      <c r="K13" s="25"/>
    </row>
    <row r="14" spans="2:3" s="25" customFormat="1" ht="24" customHeight="1">
      <c r="B14"/>
      <c r="C14"/>
    </row>
    <row r="15" s="25" customFormat="1" ht="24" customHeight="1">
      <c r="K15" s="87"/>
    </row>
    <row r="16" s="25" customFormat="1" ht="24" customHeight="1">
      <c r="K16" s="23"/>
    </row>
    <row r="17" spans="1:11" s="8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</row>
    <row r="18" spans="1:11" s="23" customFormat="1" ht="24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88"/>
    </row>
    <row r="19" spans="1:11" s="23" customFormat="1" ht="24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88" customFormat="1" ht="24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pans="1:10" s="25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25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25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25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s="25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s="25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5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1" s="25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s="25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</sheetData>
  <mergeCells count="8">
    <mergeCell ref="A13:B13"/>
    <mergeCell ref="D12:E12"/>
    <mergeCell ref="A3:A4"/>
    <mergeCell ref="E3:E4"/>
    <mergeCell ref="A1:E1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colBreaks count="1" manualBreakCount="1">
    <brk id="5" max="14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0">
      <selection activeCell="A32" sqref="A32"/>
    </sheetView>
  </sheetViews>
  <sheetFormatPr defaultColWidth="9.140625" defaultRowHeight="12.75"/>
  <cols>
    <col min="1" max="2" width="11.421875" style="19" customWidth="1"/>
    <col min="3" max="3" width="11.57421875" style="19" customWidth="1"/>
    <col min="4" max="4" width="10.00390625" style="19" customWidth="1"/>
    <col min="5" max="6" width="11.421875" style="19" customWidth="1"/>
    <col min="7" max="7" width="13.140625" style="19" customWidth="1"/>
    <col min="8" max="8" width="9.421875" style="19" customWidth="1"/>
    <col min="9" max="9" width="12.140625" style="19" customWidth="1"/>
    <col min="10" max="10" width="12.8515625" style="19" customWidth="1"/>
    <col min="11" max="13" width="11.421875" style="19" customWidth="1"/>
  </cols>
  <sheetData>
    <row r="1" spans="1:18" s="19" customFormat="1" ht="23.25">
      <c r="A1" s="1512" t="s">
        <v>870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198"/>
      <c r="N1" s="1198"/>
      <c r="O1" s="1198"/>
      <c r="P1" s="1198"/>
      <c r="Q1" s="1198"/>
      <c r="R1" s="1198"/>
    </row>
    <row r="2" spans="1:18" s="19" customFormat="1" ht="13.5">
      <c r="A2" s="868" t="s">
        <v>1110</v>
      </c>
      <c r="B2" s="1199"/>
      <c r="C2" s="1199"/>
      <c r="D2" s="1199"/>
      <c r="E2" s="1199"/>
      <c r="F2" s="1199"/>
      <c r="G2" s="1199"/>
      <c r="H2" s="1199"/>
      <c r="I2" s="725"/>
      <c r="J2" s="1199"/>
      <c r="K2" s="1199"/>
      <c r="L2" s="1199" t="s">
        <v>1111</v>
      </c>
      <c r="M2" s="1199"/>
      <c r="N2" s="1199"/>
      <c r="O2" s="1199"/>
      <c r="P2" s="1199"/>
      <c r="Q2" s="1199"/>
      <c r="R2" s="1199"/>
    </row>
    <row r="3" spans="1:12" s="19" customFormat="1" ht="22.5" customHeight="1">
      <c r="A3" s="1071"/>
      <c r="B3" s="1517" t="s">
        <v>1112</v>
      </c>
      <c r="C3" s="1611"/>
      <c r="D3" s="1611"/>
      <c r="E3" s="1611"/>
      <c r="F3" s="1611"/>
      <c r="G3" s="1611"/>
      <c r="H3" s="1611"/>
      <c r="I3" s="1612"/>
      <c r="J3" s="1573" t="s">
        <v>1113</v>
      </c>
      <c r="K3" s="1610"/>
      <c r="L3" s="1187"/>
    </row>
    <row r="4" spans="1:12" s="19" customFormat="1" ht="15" customHeight="1">
      <c r="A4" s="242" t="s">
        <v>1114</v>
      </c>
      <c r="B4" s="1200" t="s">
        <v>1115</v>
      </c>
      <c r="C4" s="738"/>
      <c r="D4" s="1668" t="s">
        <v>1116</v>
      </c>
      <c r="E4" s="1669"/>
      <c r="F4" s="1669"/>
      <c r="G4" s="1669"/>
      <c r="H4" s="1670" t="s">
        <v>1117</v>
      </c>
      <c r="I4" s="1671"/>
      <c r="J4" s="1627" t="s">
        <v>1118</v>
      </c>
      <c r="K4" s="1626"/>
      <c r="L4" s="999" t="s">
        <v>191</v>
      </c>
    </row>
    <row r="5" spans="1:12" s="19" customFormat="1" ht="12" customHeight="1">
      <c r="A5" s="741"/>
      <c r="B5" s="727"/>
      <c r="C5" s="727"/>
      <c r="D5" s="1672" t="s">
        <v>1119</v>
      </c>
      <c r="E5" s="1673"/>
      <c r="F5" s="1673"/>
      <c r="G5" s="1673"/>
      <c r="H5" s="1670" t="s">
        <v>1120</v>
      </c>
      <c r="I5" s="1671"/>
      <c r="J5" s="102" t="s">
        <v>1121</v>
      </c>
      <c r="K5" s="102" t="s">
        <v>1122</v>
      </c>
      <c r="L5" s="999"/>
    </row>
    <row r="6" spans="1:12" s="19" customFormat="1" ht="14.25" customHeight="1">
      <c r="A6" s="242" t="s">
        <v>1643</v>
      </c>
      <c r="B6" s="727"/>
      <c r="C6" s="727"/>
      <c r="D6" s="214"/>
      <c r="E6" s="102" t="s">
        <v>1123</v>
      </c>
      <c r="F6" s="102" t="s">
        <v>1124</v>
      </c>
      <c r="G6" s="102" t="s">
        <v>1125</v>
      </c>
      <c r="H6" s="1672"/>
      <c r="I6" s="1671"/>
      <c r="J6" s="724"/>
      <c r="K6" s="724" t="s">
        <v>1126</v>
      </c>
      <c r="L6" s="999" t="s">
        <v>1646</v>
      </c>
    </row>
    <row r="7" spans="1:12" s="19" customFormat="1" ht="12" customHeight="1">
      <c r="A7" s="741"/>
      <c r="B7" s="727"/>
      <c r="C7" s="727"/>
      <c r="D7" s="1201"/>
      <c r="E7" s="1201"/>
      <c r="F7" s="1201"/>
      <c r="G7" s="1202" t="s">
        <v>1127</v>
      </c>
      <c r="H7" s="1672" t="s">
        <v>1128</v>
      </c>
      <c r="I7" s="1671"/>
      <c r="J7" s="724"/>
      <c r="K7" s="1203"/>
      <c r="L7" s="999"/>
    </row>
    <row r="8" spans="1:12" s="19" customFormat="1" ht="13.5" customHeight="1">
      <c r="A8" s="980"/>
      <c r="B8" s="1204" t="s">
        <v>1636</v>
      </c>
      <c r="C8" s="1204"/>
      <c r="D8" s="726"/>
      <c r="E8" s="726" t="s">
        <v>1129</v>
      </c>
      <c r="F8" s="726" t="s">
        <v>1130</v>
      </c>
      <c r="G8" s="726" t="s">
        <v>1131</v>
      </c>
      <c r="H8" s="1627" t="s">
        <v>1132</v>
      </c>
      <c r="I8" s="1626"/>
      <c r="J8" s="726" t="s">
        <v>1133</v>
      </c>
      <c r="K8" s="726" t="s">
        <v>1647</v>
      </c>
      <c r="L8" s="728"/>
    </row>
    <row r="9" spans="1:12" s="19" customFormat="1" ht="15" customHeight="1">
      <c r="A9" s="741" t="s">
        <v>1134</v>
      </c>
      <c r="B9" s="1011">
        <v>87</v>
      </c>
      <c r="C9" s="1205">
        <v>12</v>
      </c>
      <c r="D9" s="705">
        <v>70</v>
      </c>
      <c r="E9" s="981">
        <v>6</v>
      </c>
      <c r="F9" s="727">
        <v>18</v>
      </c>
      <c r="G9" s="727">
        <v>46</v>
      </c>
      <c r="H9" s="727">
        <v>17</v>
      </c>
      <c r="I9" s="1206">
        <v>12</v>
      </c>
      <c r="J9" s="667">
        <v>13</v>
      </c>
      <c r="K9" s="667">
        <v>7426.4</v>
      </c>
      <c r="L9" s="999" t="s">
        <v>1440</v>
      </c>
    </row>
    <row r="10" spans="1:12" s="19" customFormat="1" ht="15" customHeight="1">
      <c r="A10" s="741" t="s">
        <v>1441</v>
      </c>
      <c r="B10" s="1011">
        <v>87</v>
      </c>
      <c r="C10" s="1205">
        <v>12</v>
      </c>
      <c r="D10" s="705">
        <v>70</v>
      </c>
      <c r="E10" s="981">
        <v>6</v>
      </c>
      <c r="F10" s="727">
        <v>18</v>
      </c>
      <c r="G10" s="727">
        <v>46</v>
      </c>
      <c r="H10" s="727">
        <v>17</v>
      </c>
      <c r="I10" s="1206">
        <v>12</v>
      </c>
      <c r="J10" s="667">
        <v>13</v>
      </c>
      <c r="K10" s="667">
        <v>10298</v>
      </c>
      <c r="L10" s="999" t="s">
        <v>1441</v>
      </c>
    </row>
    <row r="11" spans="1:12" s="19" customFormat="1" ht="15" customHeight="1">
      <c r="A11" s="741" t="s">
        <v>193</v>
      </c>
      <c r="B11" s="1011">
        <v>87</v>
      </c>
      <c r="C11" s="1205">
        <v>12</v>
      </c>
      <c r="D11" s="705">
        <v>70</v>
      </c>
      <c r="E11" s="981">
        <v>6</v>
      </c>
      <c r="F11" s="727">
        <v>18</v>
      </c>
      <c r="G11" s="727">
        <v>46</v>
      </c>
      <c r="H11" s="727">
        <v>17</v>
      </c>
      <c r="I11" s="1206">
        <v>12</v>
      </c>
      <c r="J11" s="667">
        <v>14</v>
      </c>
      <c r="K11" s="667">
        <v>11951</v>
      </c>
      <c r="L11" s="999" t="s">
        <v>193</v>
      </c>
    </row>
    <row r="12" spans="1:12" s="19" customFormat="1" ht="15" customHeight="1">
      <c r="A12" s="1207" t="s">
        <v>1135</v>
      </c>
      <c r="B12" s="1014">
        <v>87</v>
      </c>
      <c r="C12" s="1205">
        <v>12</v>
      </c>
      <c r="D12" s="700">
        <v>70</v>
      </c>
      <c r="E12" s="700">
        <v>6</v>
      </c>
      <c r="F12" s="700">
        <v>18</v>
      </c>
      <c r="G12" s="700">
        <v>46</v>
      </c>
      <c r="H12" s="727">
        <v>17</v>
      </c>
      <c r="I12" s="1206">
        <v>12</v>
      </c>
      <c r="J12" s="700">
        <v>14</v>
      </c>
      <c r="K12" s="700">
        <v>11951</v>
      </c>
      <c r="L12" s="673" t="s">
        <v>1136</v>
      </c>
    </row>
    <row r="13" spans="1:12" s="19" customFormat="1" ht="15.75" customHeight="1">
      <c r="A13" s="1207" t="s">
        <v>1137</v>
      </c>
      <c r="B13" s="1014">
        <v>87</v>
      </c>
      <c r="C13" s="1205">
        <v>12</v>
      </c>
      <c r="D13" s="700">
        <v>70</v>
      </c>
      <c r="E13" s="700">
        <v>6</v>
      </c>
      <c r="F13" s="700">
        <v>18</v>
      </c>
      <c r="G13" s="700">
        <v>46</v>
      </c>
      <c r="H13" s="700">
        <v>17</v>
      </c>
      <c r="I13" s="1206">
        <v>12</v>
      </c>
      <c r="J13" s="700">
        <v>14</v>
      </c>
      <c r="K13" s="700">
        <v>11951</v>
      </c>
      <c r="L13" s="673" t="s">
        <v>1137</v>
      </c>
    </row>
    <row r="14" spans="1:18" s="19" customFormat="1" ht="15.75" customHeight="1">
      <c r="A14" s="1208" t="s">
        <v>1138</v>
      </c>
      <c r="B14" s="1209">
        <f>SUM(B15:B16)</f>
        <v>87</v>
      </c>
      <c r="C14" s="1205">
        <v>12</v>
      </c>
      <c r="D14" s="1210">
        <v>70</v>
      </c>
      <c r="E14" s="1210">
        <v>6</v>
      </c>
      <c r="F14" s="1210">
        <v>18</v>
      </c>
      <c r="G14" s="1210">
        <v>46</v>
      </c>
      <c r="H14" s="1210">
        <v>17</v>
      </c>
      <c r="I14" s="1206">
        <v>12</v>
      </c>
      <c r="J14" s="1210">
        <f>SUM(J15:J16)</f>
        <v>14</v>
      </c>
      <c r="K14" s="1210">
        <f>SUM(K15:K16)</f>
        <v>11951</v>
      </c>
      <c r="L14" s="1211" t="s">
        <v>1139</v>
      </c>
      <c r="N14" s="968"/>
      <c r="O14" s="968"/>
      <c r="P14" s="968"/>
      <c r="Q14" s="1013"/>
      <c r="R14" s="999"/>
    </row>
    <row r="15" spans="1:12" ht="15.75" customHeight="1">
      <c r="A15" s="1025" t="s">
        <v>1140</v>
      </c>
      <c r="B15" s="1014">
        <v>49</v>
      </c>
      <c r="C15" s="1205">
        <v>10</v>
      </c>
      <c r="D15" s="700">
        <v>48</v>
      </c>
      <c r="E15" s="968">
        <v>3</v>
      </c>
      <c r="F15" s="968">
        <v>9</v>
      </c>
      <c r="G15" s="968">
        <v>36</v>
      </c>
      <c r="H15" s="968">
        <v>1</v>
      </c>
      <c r="I15" s="1206">
        <v>10</v>
      </c>
      <c r="J15" s="968">
        <v>7</v>
      </c>
      <c r="K15" s="968">
        <v>3893</v>
      </c>
      <c r="L15" s="999" t="s">
        <v>1428</v>
      </c>
    </row>
    <row r="16" spans="1:12" ht="15.75" customHeight="1">
      <c r="A16" s="1026" t="s">
        <v>1141</v>
      </c>
      <c r="B16" s="1142">
        <v>38</v>
      </c>
      <c r="C16" s="1212">
        <v>2</v>
      </c>
      <c r="D16" s="859">
        <v>22</v>
      </c>
      <c r="E16" s="1181">
        <v>3</v>
      </c>
      <c r="F16" s="1181">
        <v>9</v>
      </c>
      <c r="G16" s="1181">
        <v>10</v>
      </c>
      <c r="H16" s="1181">
        <v>16</v>
      </c>
      <c r="I16" s="1213">
        <v>2</v>
      </c>
      <c r="J16" s="1181">
        <v>7</v>
      </c>
      <c r="K16" s="1181">
        <v>8058</v>
      </c>
      <c r="L16" s="728" t="s">
        <v>1430</v>
      </c>
    </row>
    <row r="17" spans="1:13" ht="15.75" customHeight="1">
      <c r="A17" s="1072"/>
      <c r="B17" s="859"/>
      <c r="C17" s="1212"/>
      <c r="D17" s="859"/>
      <c r="E17" s="1181"/>
      <c r="F17" s="1181"/>
      <c r="G17" s="1181"/>
      <c r="H17" s="1181"/>
      <c r="I17" s="1213"/>
      <c r="J17" s="968"/>
      <c r="K17" s="968"/>
      <c r="L17" s="968"/>
      <c r="M17" s="968"/>
    </row>
    <row r="18" spans="1:12" ht="15.75" customHeight="1">
      <c r="A18" s="1071"/>
      <c r="B18" s="1549" t="s">
        <v>1142</v>
      </c>
      <c r="C18" s="1610"/>
      <c r="D18" s="1549" t="s">
        <v>1143</v>
      </c>
      <c r="E18" s="1574"/>
      <c r="F18" s="1214" t="s">
        <v>1144</v>
      </c>
      <c r="G18" s="735"/>
      <c r="H18" s="1549" t="s">
        <v>1145</v>
      </c>
      <c r="I18" s="1574"/>
      <c r="J18" s="1549" t="s">
        <v>1146</v>
      </c>
      <c r="K18" s="1574"/>
      <c r="L18" s="1187"/>
    </row>
    <row r="19" spans="1:12" ht="15.75" customHeight="1">
      <c r="A19" s="242" t="s">
        <v>1147</v>
      </c>
      <c r="B19" s="1627" t="s">
        <v>1148</v>
      </c>
      <c r="C19" s="1626"/>
      <c r="D19" s="1627" t="s">
        <v>1149</v>
      </c>
      <c r="E19" s="1626"/>
      <c r="F19" s="1215" t="s">
        <v>1150</v>
      </c>
      <c r="G19" s="746"/>
      <c r="H19" s="1627" t="s">
        <v>1151</v>
      </c>
      <c r="I19" s="1626"/>
      <c r="J19" s="1627" t="s">
        <v>1152</v>
      </c>
      <c r="K19" s="1626"/>
      <c r="L19" s="999" t="s">
        <v>1153</v>
      </c>
    </row>
    <row r="20" spans="1:12" ht="15.75" customHeight="1">
      <c r="A20" s="741"/>
      <c r="B20" s="102" t="s">
        <v>1154</v>
      </c>
      <c r="C20" s="185" t="s">
        <v>1155</v>
      </c>
      <c r="D20" s="102" t="s">
        <v>1154</v>
      </c>
      <c r="E20" s="185" t="s">
        <v>1155</v>
      </c>
      <c r="F20" s="102" t="s">
        <v>1154</v>
      </c>
      <c r="G20" s="185" t="s">
        <v>1155</v>
      </c>
      <c r="H20" s="102" t="s">
        <v>1156</v>
      </c>
      <c r="I20" s="1216" t="s">
        <v>1157</v>
      </c>
      <c r="J20" s="102" t="s">
        <v>1158</v>
      </c>
      <c r="K20" s="238" t="s">
        <v>1159</v>
      </c>
      <c r="L20" s="999"/>
    </row>
    <row r="21" spans="1:12" ht="15.75" customHeight="1">
      <c r="A21" s="242" t="s">
        <v>1160</v>
      </c>
      <c r="B21" s="724"/>
      <c r="C21" s="741" t="s">
        <v>1161</v>
      </c>
      <c r="D21" s="724"/>
      <c r="E21" s="741" t="s">
        <v>1161</v>
      </c>
      <c r="F21" s="724"/>
      <c r="G21" s="741" t="s">
        <v>1161</v>
      </c>
      <c r="H21" s="724"/>
      <c r="I21" s="1217" t="s">
        <v>1162</v>
      </c>
      <c r="J21" s="724" t="s">
        <v>1163</v>
      </c>
      <c r="K21" s="999" t="s">
        <v>1164</v>
      </c>
      <c r="L21" s="999" t="s">
        <v>1165</v>
      </c>
    </row>
    <row r="22" spans="1:12" ht="15.75" customHeight="1">
      <c r="A22" s="741"/>
      <c r="B22" s="724"/>
      <c r="C22" s="1207" t="s">
        <v>142</v>
      </c>
      <c r="D22" s="724"/>
      <c r="E22" s="1207" t="s">
        <v>142</v>
      </c>
      <c r="F22" s="724"/>
      <c r="G22" s="1207" t="s">
        <v>142</v>
      </c>
      <c r="H22" s="724"/>
      <c r="I22" s="724" t="s">
        <v>1196</v>
      </c>
      <c r="J22" s="724" t="s">
        <v>1197</v>
      </c>
      <c r="K22" s="999" t="s">
        <v>1198</v>
      </c>
      <c r="L22" s="999"/>
    </row>
    <row r="23" spans="1:12" ht="15.75" customHeight="1">
      <c r="A23" s="980"/>
      <c r="B23" s="726" t="s">
        <v>1199</v>
      </c>
      <c r="C23" s="980" t="s">
        <v>1200</v>
      </c>
      <c r="D23" s="726" t="s">
        <v>1199</v>
      </c>
      <c r="E23" s="980" t="s">
        <v>1200</v>
      </c>
      <c r="F23" s="726" t="s">
        <v>1199</v>
      </c>
      <c r="G23" s="980" t="s">
        <v>1200</v>
      </c>
      <c r="H23" s="726" t="s">
        <v>1199</v>
      </c>
      <c r="I23" s="1218" t="s">
        <v>1201</v>
      </c>
      <c r="J23" s="726" t="s">
        <v>1202</v>
      </c>
      <c r="K23" s="728" t="s">
        <v>1201</v>
      </c>
      <c r="L23" s="728"/>
    </row>
    <row r="24" spans="1:12" ht="15.75" customHeight="1">
      <c r="A24" s="741" t="s">
        <v>1166</v>
      </c>
      <c r="B24" s="667">
        <v>89</v>
      </c>
      <c r="C24" s="667">
        <v>20969</v>
      </c>
      <c r="D24" s="667">
        <v>87</v>
      </c>
      <c r="E24" s="667">
        <v>13635</v>
      </c>
      <c r="F24" s="667">
        <v>70</v>
      </c>
      <c r="G24" s="667">
        <v>10064</v>
      </c>
      <c r="H24" s="667">
        <v>6</v>
      </c>
      <c r="I24" s="667">
        <v>473</v>
      </c>
      <c r="J24" s="667">
        <v>16</v>
      </c>
      <c r="K24" s="685">
        <v>23550</v>
      </c>
      <c r="L24" s="999" t="s">
        <v>1440</v>
      </c>
    </row>
    <row r="25" spans="1:12" ht="15.75" customHeight="1">
      <c r="A25" s="741" t="s">
        <v>1441</v>
      </c>
      <c r="B25" s="667">
        <v>89</v>
      </c>
      <c r="C25" s="667">
        <v>20702</v>
      </c>
      <c r="D25" s="667">
        <v>87</v>
      </c>
      <c r="E25" s="667">
        <v>13635</v>
      </c>
      <c r="F25" s="667">
        <v>70</v>
      </c>
      <c r="G25" s="667">
        <v>10147</v>
      </c>
      <c r="H25" s="667">
        <v>6</v>
      </c>
      <c r="I25" s="667">
        <v>473</v>
      </c>
      <c r="J25" s="667">
        <v>16</v>
      </c>
      <c r="K25" s="685">
        <v>22550</v>
      </c>
      <c r="L25" s="999" t="s">
        <v>1441</v>
      </c>
    </row>
    <row r="26" spans="1:12" ht="15.75" customHeight="1">
      <c r="A26" s="741" t="s">
        <v>193</v>
      </c>
      <c r="B26" s="667">
        <v>89</v>
      </c>
      <c r="C26" s="667">
        <v>26766</v>
      </c>
      <c r="D26" s="667">
        <v>87</v>
      </c>
      <c r="E26" s="667">
        <v>14387</v>
      </c>
      <c r="F26" s="667">
        <v>70</v>
      </c>
      <c r="G26" s="667">
        <v>15936</v>
      </c>
      <c r="H26" s="667">
        <v>6</v>
      </c>
      <c r="I26" s="667">
        <v>473</v>
      </c>
      <c r="J26" s="667">
        <v>16</v>
      </c>
      <c r="K26" s="685">
        <v>22550</v>
      </c>
      <c r="L26" s="999" t="s">
        <v>193</v>
      </c>
    </row>
    <row r="27" spans="1:12" ht="15.75" customHeight="1">
      <c r="A27" s="1207" t="s">
        <v>1167</v>
      </c>
      <c r="B27" s="700">
        <v>89</v>
      </c>
      <c r="C27" s="700">
        <v>21393</v>
      </c>
      <c r="D27" s="700">
        <v>87</v>
      </c>
      <c r="E27" s="700">
        <v>11532</v>
      </c>
      <c r="F27" s="700">
        <v>70</v>
      </c>
      <c r="G27" s="700">
        <v>10646</v>
      </c>
      <c r="H27" s="700">
        <v>6</v>
      </c>
      <c r="I27" s="700">
        <v>473</v>
      </c>
      <c r="J27" s="700">
        <v>16</v>
      </c>
      <c r="K27" s="931">
        <v>22550</v>
      </c>
      <c r="L27" s="673" t="s">
        <v>1167</v>
      </c>
    </row>
    <row r="28" spans="1:12" ht="15.75" customHeight="1">
      <c r="A28" s="1207" t="s">
        <v>1168</v>
      </c>
      <c r="B28" s="700">
        <v>89</v>
      </c>
      <c r="C28" s="700">
        <v>22186</v>
      </c>
      <c r="D28" s="700">
        <v>87</v>
      </c>
      <c r="E28" s="700">
        <v>11553</v>
      </c>
      <c r="F28" s="700">
        <v>70</v>
      </c>
      <c r="G28" s="700">
        <v>10696</v>
      </c>
      <c r="H28" s="700">
        <v>6</v>
      </c>
      <c r="I28" s="700">
        <v>473</v>
      </c>
      <c r="J28" s="700">
        <v>16</v>
      </c>
      <c r="K28" s="700">
        <v>22550</v>
      </c>
      <c r="L28" s="673" t="s">
        <v>1168</v>
      </c>
    </row>
    <row r="29" spans="1:12" ht="15.75" customHeight="1">
      <c r="A29" s="1208" t="s">
        <v>1169</v>
      </c>
      <c r="B29" s="1210">
        <v>89</v>
      </c>
      <c r="C29" s="1210">
        <v>22389</v>
      </c>
      <c r="D29" s="1210">
        <v>87</v>
      </c>
      <c r="E29" s="1210">
        <v>11553</v>
      </c>
      <c r="F29" s="1210">
        <v>70</v>
      </c>
      <c r="G29" s="1210">
        <v>10696</v>
      </c>
      <c r="H29" s="1210">
        <f>SUM(H30:H31)</f>
        <v>6</v>
      </c>
      <c r="I29" s="1210">
        <f>SUM(I30:I31)</f>
        <v>473</v>
      </c>
      <c r="J29" s="1210">
        <f>SUM(J30:J31)</f>
        <v>16</v>
      </c>
      <c r="K29" s="1210">
        <f>SUM(K30:K31)</f>
        <v>22550</v>
      </c>
      <c r="L29" s="1211" t="s">
        <v>1170</v>
      </c>
    </row>
    <row r="30" spans="1:12" ht="15.75" customHeight="1">
      <c r="A30" s="1025" t="s">
        <v>1171</v>
      </c>
      <c r="B30" s="968">
        <v>50</v>
      </c>
      <c r="C30" s="968">
        <v>12511</v>
      </c>
      <c r="D30" s="968">
        <v>49</v>
      </c>
      <c r="E30" s="968">
        <v>7063</v>
      </c>
      <c r="F30" s="968">
        <v>43</v>
      </c>
      <c r="G30" s="968">
        <v>5509</v>
      </c>
      <c r="H30" s="968">
        <v>5</v>
      </c>
      <c r="I30" s="968">
        <v>273</v>
      </c>
      <c r="J30" s="968">
        <v>7</v>
      </c>
      <c r="K30" s="1013">
        <v>8950</v>
      </c>
      <c r="L30" s="999" t="s">
        <v>1428</v>
      </c>
    </row>
    <row r="31" spans="1:12" ht="15.75" customHeight="1">
      <c r="A31" s="1026" t="s">
        <v>1172</v>
      </c>
      <c r="B31" s="1181">
        <v>39</v>
      </c>
      <c r="C31" s="1181">
        <v>9878</v>
      </c>
      <c r="D31" s="1181">
        <v>38</v>
      </c>
      <c r="E31" s="1181">
        <v>4490</v>
      </c>
      <c r="F31" s="1181">
        <v>27</v>
      </c>
      <c r="G31" s="1181">
        <v>5187</v>
      </c>
      <c r="H31" s="1181">
        <v>1</v>
      </c>
      <c r="I31" s="1181">
        <v>200</v>
      </c>
      <c r="J31" s="1181">
        <v>9</v>
      </c>
      <c r="K31" s="1182">
        <v>13600</v>
      </c>
      <c r="L31" s="728" t="s">
        <v>1430</v>
      </c>
    </row>
    <row r="32" spans="1:10" ht="15.75" customHeight="1">
      <c r="A32" s="217" t="s">
        <v>88</v>
      </c>
      <c r="B32" s="981"/>
      <c r="C32" s="727"/>
      <c r="D32" s="1199"/>
      <c r="E32" s="1199"/>
      <c r="F32" s="1199"/>
      <c r="G32" s="1199"/>
      <c r="H32" s="1199"/>
      <c r="I32" s="1199"/>
      <c r="J32" s="1199"/>
    </row>
    <row r="33" spans="1:13" ht="15.75" customHeight="1">
      <c r="A33" s="867" t="s">
        <v>1173</v>
      </c>
      <c r="B33" s="688"/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</row>
    <row r="34" ht="15.75" customHeight="1"/>
    <row r="35" ht="15.75" customHeight="1"/>
    <row r="36" ht="15.75" customHeight="1"/>
    <row r="37" ht="15.75" customHeight="1"/>
    <row r="38" ht="15.75" customHeight="1"/>
  </sheetData>
  <mergeCells count="19">
    <mergeCell ref="J19:K19"/>
    <mergeCell ref="B18:C18"/>
    <mergeCell ref="D18:E18"/>
    <mergeCell ref="H18:I18"/>
    <mergeCell ref="J18:K18"/>
    <mergeCell ref="H8:I8"/>
    <mergeCell ref="B19:C19"/>
    <mergeCell ref="D19:E19"/>
    <mergeCell ref="H19:I19"/>
    <mergeCell ref="D5:G5"/>
    <mergeCell ref="H5:I5"/>
    <mergeCell ref="H6:I6"/>
    <mergeCell ref="H7:I7"/>
    <mergeCell ref="A1:L1"/>
    <mergeCell ref="B3:I3"/>
    <mergeCell ref="J3:K3"/>
    <mergeCell ref="D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4">
      <selection activeCell="C9" sqref="C9"/>
    </sheetView>
  </sheetViews>
  <sheetFormatPr defaultColWidth="9.140625" defaultRowHeight="12.75"/>
  <cols>
    <col min="1" max="1" width="22.57421875" style="0" customWidth="1"/>
    <col min="2" max="2" width="11.421875" style="0" customWidth="1"/>
    <col min="3" max="4" width="11.28125" style="0" customWidth="1"/>
    <col min="5" max="5" width="11.140625" style="0" customWidth="1"/>
    <col min="6" max="6" width="11.28125" style="0" customWidth="1"/>
    <col min="7" max="7" width="12.28125" style="0" customWidth="1"/>
    <col min="8" max="8" width="11.7109375" style="0" customWidth="1"/>
    <col min="9" max="9" width="13.8515625" style="0" customWidth="1"/>
    <col min="10" max="10" width="7.57421875" style="0" customWidth="1"/>
    <col min="11" max="11" width="12.421875" style="0" customWidth="1"/>
    <col min="12" max="12" width="14.57421875" style="0" customWidth="1"/>
  </cols>
  <sheetData>
    <row r="2" spans="1:11" ht="25.5" customHeight="1">
      <c r="A2" s="1681" t="s">
        <v>871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</row>
    <row r="4" spans="1:11" ht="12.75">
      <c r="A4" s="763" t="s">
        <v>429</v>
      </c>
      <c r="B4" s="828"/>
      <c r="C4" s="828"/>
      <c r="D4" s="828"/>
      <c r="E4" s="828"/>
      <c r="F4" s="828"/>
      <c r="G4" s="828"/>
      <c r="H4" s="828"/>
      <c r="I4" s="828"/>
      <c r="J4" s="828"/>
      <c r="K4" s="829" t="s">
        <v>244</v>
      </c>
    </row>
    <row r="5" spans="1:11" ht="21" customHeight="1">
      <c r="A5" s="1676" t="s">
        <v>599</v>
      </c>
      <c r="B5" s="1679" t="s">
        <v>430</v>
      </c>
      <c r="C5" s="1680"/>
      <c r="D5" s="1679" t="s">
        <v>431</v>
      </c>
      <c r="E5" s="1680"/>
      <c r="F5" s="1679" t="s">
        <v>432</v>
      </c>
      <c r="G5" s="1680"/>
      <c r="H5" s="1679" t="s">
        <v>433</v>
      </c>
      <c r="I5" s="1680"/>
      <c r="J5" s="1679" t="s">
        <v>434</v>
      </c>
      <c r="K5" s="1680"/>
    </row>
    <row r="6" spans="1:11" ht="21" customHeight="1">
      <c r="A6" s="1677"/>
      <c r="B6" s="1674" t="s">
        <v>245</v>
      </c>
      <c r="C6" s="1675"/>
      <c r="D6" s="1674" t="s">
        <v>246</v>
      </c>
      <c r="E6" s="1675"/>
      <c r="F6" s="1674" t="s">
        <v>247</v>
      </c>
      <c r="G6" s="1675"/>
      <c r="H6" s="1674" t="s">
        <v>248</v>
      </c>
      <c r="I6" s="1675"/>
      <c r="J6" s="1674" t="s">
        <v>249</v>
      </c>
      <c r="K6" s="1675"/>
    </row>
    <row r="7" spans="1:11" ht="29.25" customHeight="1">
      <c r="A7" s="1678"/>
      <c r="B7" s="764" t="s">
        <v>435</v>
      </c>
      <c r="C7" s="764" t="s">
        <v>436</v>
      </c>
      <c r="D7" s="764" t="s">
        <v>250</v>
      </c>
      <c r="E7" s="764" t="s">
        <v>251</v>
      </c>
      <c r="F7" s="764" t="s">
        <v>437</v>
      </c>
      <c r="G7" s="764" t="s">
        <v>438</v>
      </c>
      <c r="H7" s="764" t="s">
        <v>250</v>
      </c>
      <c r="I7" s="764" t="s">
        <v>439</v>
      </c>
      <c r="J7" s="764" t="s">
        <v>250</v>
      </c>
      <c r="K7" s="764" t="s">
        <v>438</v>
      </c>
    </row>
    <row r="8" spans="1:11" ht="33" customHeight="1">
      <c r="A8" s="941" t="s">
        <v>241</v>
      </c>
      <c r="B8" s="839">
        <v>630</v>
      </c>
      <c r="C8" s="840">
        <v>15705.78</v>
      </c>
      <c r="D8" s="840">
        <v>424</v>
      </c>
      <c r="E8" s="840">
        <v>212.07</v>
      </c>
      <c r="F8" s="840">
        <v>4</v>
      </c>
      <c r="G8" s="840">
        <v>500.2</v>
      </c>
      <c r="H8" s="840">
        <v>196</v>
      </c>
      <c r="I8" s="840">
        <v>13000.92</v>
      </c>
      <c r="J8" s="840">
        <v>6</v>
      </c>
      <c r="K8" s="841">
        <v>1992.59</v>
      </c>
    </row>
    <row r="9" spans="1:11" ht="33" customHeight="1">
      <c r="A9" s="1017" t="s">
        <v>1676</v>
      </c>
      <c r="B9" s="1018">
        <v>612</v>
      </c>
      <c r="C9" s="1426">
        <v>15680.2</v>
      </c>
      <c r="D9" s="885">
        <v>377</v>
      </c>
      <c r="E9" s="885">
        <v>154.91</v>
      </c>
      <c r="F9" s="885">
        <v>24</v>
      </c>
      <c r="G9" s="885">
        <v>12.2</v>
      </c>
      <c r="H9" s="885">
        <v>206</v>
      </c>
      <c r="I9" s="885">
        <v>13973.61</v>
      </c>
      <c r="J9" s="885">
        <v>5</v>
      </c>
      <c r="K9" s="885">
        <v>1539.49</v>
      </c>
    </row>
    <row r="10" spans="1:11" ht="33" customHeight="1">
      <c r="A10" s="942" t="s">
        <v>1681</v>
      </c>
      <c r="B10" s="1219">
        <f aca="true" t="shared" si="0" ref="B10:K10">SUM(B11:B18)</f>
        <v>633</v>
      </c>
      <c r="C10" s="1220">
        <f>E10+G10+I10+K10</f>
        <v>15696.020000000002</v>
      </c>
      <c r="D10" s="1221">
        <f t="shared" si="0"/>
        <v>399</v>
      </c>
      <c r="E10" s="1220">
        <f t="shared" si="0"/>
        <v>173.63</v>
      </c>
      <c r="F10" s="1221">
        <f t="shared" si="0"/>
        <v>24</v>
      </c>
      <c r="G10" s="1222">
        <f t="shared" si="0"/>
        <v>12.19</v>
      </c>
      <c r="H10" s="1221">
        <f t="shared" si="0"/>
        <v>205</v>
      </c>
      <c r="I10" s="1220">
        <f t="shared" si="0"/>
        <v>13970.710000000003</v>
      </c>
      <c r="J10" s="1221">
        <f t="shared" si="0"/>
        <v>5</v>
      </c>
      <c r="K10" s="1223">
        <f t="shared" si="0"/>
        <v>1539.49</v>
      </c>
    </row>
    <row r="11" spans="1:11" ht="33" customHeight="1">
      <c r="A11" s="943" t="s">
        <v>440</v>
      </c>
      <c r="B11" s="1224">
        <f aca="true" t="shared" si="1" ref="B11:C18">SUM(D11,F11,H11,J11)</f>
        <v>127</v>
      </c>
      <c r="C11" s="1225">
        <f t="shared" si="1"/>
        <v>14430.92</v>
      </c>
      <c r="D11" s="1226" t="s">
        <v>1174</v>
      </c>
      <c r="E11" s="1226" t="s">
        <v>1174</v>
      </c>
      <c r="F11" s="1226" t="s">
        <v>1174</v>
      </c>
      <c r="G11" s="1226" t="s">
        <v>1174</v>
      </c>
      <c r="H11" s="1227">
        <v>122</v>
      </c>
      <c r="I11" s="1225">
        <v>12891.43</v>
      </c>
      <c r="J11" s="1227">
        <v>5</v>
      </c>
      <c r="K11" s="1228">
        <v>1539.49</v>
      </c>
    </row>
    <row r="12" spans="1:11" ht="33" customHeight="1">
      <c r="A12" s="943" t="s">
        <v>441</v>
      </c>
      <c r="B12" s="1224">
        <f t="shared" si="1"/>
        <v>15</v>
      </c>
      <c r="C12" s="1225">
        <f t="shared" si="1"/>
        <v>907.2</v>
      </c>
      <c r="D12" s="1227" t="s">
        <v>1174</v>
      </c>
      <c r="E12" s="1227" t="s">
        <v>1174</v>
      </c>
      <c r="F12" s="1227" t="s">
        <v>1174</v>
      </c>
      <c r="G12" s="1227" t="s">
        <v>1174</v>
      </c>
      <c r="H12" s="1227">
        <v>15</v>
      </c>
      <c r="I12" s="1225">
        <v>907.2</v>
      </c>
      <c r="J12" s="1227" t="s">
        <v>1174</v>
      </c>
      <c r="K12" s="1228" t="s">
        <v>1174</v>
      </c>
    </row>
    <row r="13" spans="1:11" ht="33" customHeight="1">
      <c r="A13" s="943" t="s">
        <v>496</v>
      </c>
      <c r="B13" s="1224">
        <f t="shared" si="1"/>
        <v>9</v>
      </c>
      <c r="C13" s="1225">
        <f t="shared" si="1"/>
        <v>17.79</v>
      </c>
      <c r="D13" s="1227">
        <v>2</v>
      </c>
      <c r="E13" s="1225">
        <v>6</v>
      </c>
      <c r="F13" s="1227" t="s">
        <v>1174</v>
      </c>
      <c r="G13" s="1227" t="s">
        <v>1174</v>
      </c>
      <c r="H13" s="1227">
        <v>7</v>
      </c>
      <c r="I13" s="1225">
        <v>11.79</v>
      </c>
      <c r="J13" s="1227" t="s">
        <v>1174</v>
      </c>
      <c r="K13" s="1228" t="s">
        <v>1174</v>
      </c>
    </row>
    <row r="14" spans="1:11" ht="33" customHeight="1">
      <c r="A14" s="943" t="s">
        <v>497</v>
      </c>
      <c r="B14" s="1224">
        <f t="shared" si="1"/>
        <v>18</v>
      </c>
      <c r="C14" s="1225">
        <f t="shared" si="1"/>
        <v>59.9</v>
      </c>
      <c r="D14" s="1227">
        <v>12</v>
      </c>
      <c r="E14" s="1225">
        <v>26.3</v>
      </c>
      <c r="F14" s="1227">
        <v>5</v>
      </c>
      <c r="G14" s="1225">
        <v>7</v>
      </c>
      <c r="H14" s="1227">
        <v>1</v>
      </c>
      <c r="I14" s="1225">
        <v>26.6</v>
      </c>
      <c r="J14" s="1227" t="s">
        <v>1252</v>
      </c>
      <c r="K14" s="1228" t="s">
        <v>1252</v>
      </c>
    </row>
    <row r="15" spans="1:11" ht="33" customHeight="1">
      <c r="A15" s="943" t="s">
        <v>498</v>
      </c>
      <c r="B15" s="1224">
        <f t="shared" si="1"/>
        <v>55</v>
      </c>
      <c r="C15" s="1225">
        <f t="shared" si="1"/>
        <v>133.11</v>
      </c>
      <c r="D15" s="1227" t="s">
        <v>1252</v>
      </c>
      <c r="E15" s="1227" t="s">
        <v>1252</v>
      </c>
      <c r="F15" s="1227" t="s">
        <v>1252</v>
      </c>
      <c r="G15" s="1227" t="s">
        <v>1252</v>
      </c>
      <c r="H15" s="1227">
        <v>55</v>
      </c>
      <c r="I15" s="1225">
        <v>133.11</v>
      </c>
      <c r="J15" s="1227" t="s">
        <v>1252</v>
      </c>
      <c r="K15" s="1228" t="s">
        <v>1252</v>
      </c>
    </row>
    <row r="16" spans="1:11" ht="33" customHeight="1">
      <c r="A16" s="943" t="s">
        <v>499</v>
      </c>
      <c r="B16" s="1224">
        <f t="shared" si="1"/>
        <v>7</v>
      </c>
      <c r="C16" s="1225">
        <f t="shared" si="1"/>
        <v>6.4</v>
      </c>
      <c r="D16" s="1227">
        <v>7</v>
      </c>
      <c r="E16" s="1225">
        <v>6.4</v>
      </c>
      <c r="F16" s="1227" t="s">
        <v>1252</v>
      </c>
      <c r="G16" s="1227" t="s">
        <v>1252</v>
      </c>
      <c r="H16" s="1227" t="s">
        <v>1252</v>
      </c>
      <c r="I16" s="1227" t="s">
        <v>1252</v>
      </c>
      <c r="J16" s="1227" t="s">
        <v>1252</v>
      </c>
      <c r="K16" s="1228" t="s">
        <v>1252</v>
      </c>
    </row>
    <row r="17" spans="1:11" ht="33" customHeight="1">
      <c r="A17" s="943" t="s">
        <v>500</v>
      </c>
      <c r="B17" s="1224">
        <f t="shared" si="1"/>
        <v>355</v>
      </c>
      <c r="C17" s="1225">
        <f t="shared" si="1"/>
        <v>132.9</v>
      </c>
      <c r="D17" s="1227">
        <v>334</v>
      </c>
      <c r="E17" s="1225">
        <v>127.26</v>
      </c>
      <c r="F17" s="1227">
        <v>18</v>
      </c>
      <c r="G17" s="1225">
        <v>5.15</v>
      </c>
      <c r="H17" s="1227">
        <v>3</v>
      </c>
      <c r="I17" s="1225">
        <v>0.49</v>
      </c>
      <c r="J17" s="1227" t="s">
        <v>1252</v>
      </c>
      <c r="K17" s="1228" t="s">
        <v>1252</v>
      </c>
    </row>
    <row r="18" spans="1:11" ht="33" customHeight="1">
      <c r="A18" s="944" t="s">
        <v>501</v>
      </c>
      <c r="B18" s="1229">
        <f t="shared" si="1"/>
        <v>47</v>
      </c>
      <c r="C18" s="1230">
        <f t="shared" si="1"/>
        <v>7.8</v>
      </c>
      <c r="D18" s="1231">
        <v>44</v>
      </c>
      <c r="E18" s="1230">
        <v>7.67</v>
      </c>
      <c r="F18" s="1231">
        <v>1</v>
      </c>
      <c r="G18" s="1230">
        <v>0.04</v>
      </c>
      <c r="H18" s="1231">
        <v>2</v>
      </c>
      <c r="I18" s="1230">
        <v>0.09</v>
      </c>
      <c r="J18" s="1232" t="s">
        <v>1252</v>
      </c>
      <c r="K18" s="1233" t="s">
        <v>1252</v>
      </c>
    </row>
    <row r="19" spans="1:11" ht="12.75">
      <c r="A19" s="765" t="s">
        <v>502</v>
      </c>
      <c r="B19" s="828"/>
      <c r="C19" s="828"/>
      <c r="D19" s="828"/>
      <c r="E19" s="828"/>
      <c r="F19" s="828"/>
      <c r="G19" s="828"/>
      <c r="H19" s="828"/>
      <c r="I19" s="828"/>
      <c r="J19" s="828"/>
      <c r="K19" s="829" t="s">
        <v>789</v>
      </c>
    </row>
    <row r="20" spans="1:11" ht="12.75">
      <c r="A20" s="828"/>
      <c r="B20" s="828"/>
      <c r="C20" s="828"/>
      <c r="D20" s="828"/>
      <c r="E20" s="828"/>
      <c r="F20" s="828"/>
      <c r="G20" s="828"/>
      <c r="H20" s="828"/>
      <c r="I20" s="828"/>
      <c r="J20" s="828"/>
      <c r="K20" s="828"/>
    </row>
    <row r="21" spans="1:11" ht="12.75">
      <c r="A21" s="828"/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8"/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3" spans="1:11" ht="12.75">
      <c r="A23" s="828"/>
      <c r="B23" s="828"/>
      <c r="C23" s="828"/>
      <c r="D23" s="828"/>
      <c r="E23" s="828"/>
      <c r="F23" s="828"/>
      <c r="G23" s="828"/>
      <c r="H23" s="828"/>
      <c r="I23" s="828"/>
      <c r="J23" s="828"/>
      <c r="K23" s="828"/>
    </row>
    <row r="24" spans="1:11" ht="12.75">
      <c r="A24" s="828"/>
      <c r="B24" s="828"/>
      <c r="C24" s="828"/>
      <c r="D24" s="828"/>
      <c r="E24" s="828"/>
      <c r="F24" s="828"/>
      <c r="G24" s="828"/>
      <c r="H24" s="828"/>
      <c r="I24" s="828"/>
      <c r="J24" s="828"/>
      <c r="K24" s="828"/>
    </row>
    <row r="25" spans="1:11" ht="12.75">
      <c r="A25" s="828"/>
      <c r="B25" s="828"/>
      <c r="C25" s="828"/>
      <c r="D25" s="828"/>
      <c r="E25" s="828"/>
      <c r="F25" s="828"/>
      <c r="G25" s="828"/>
      <c r="H25" s="828"/>
      <c r="I25" s="828"/>
      <c r="J25" s="828"/>
      <c r="K25" s="828"/>
    </row>
  </sheetData>
  <mergeCells count="12">
    <mergeCell ref="A2:K2"/>
    <mergeCell ref="H5:I5"/>
    <mergeCell ref="J5:K5"/>
    <mergeCell ref="J6:K6"/>
    <mergeCell ref="A5:A7"/>
    <mergeCell ref="B5:C5"/>
    <mergeCell ref="B6:C6"/>
    <mergeCell ref="D6:E6"/>
    <mergeCell ref="F6:G6"/>
    <mergeCell ref="H6:I6"/>
    <mergeCell ref="D5:E5"/>
    <mergeCell ref="F5:G5"/>
  </mergeCells>
  <printOptions/>
  <pageMargins left="0.56" right="0.47" top="0.85" bottom="0.5" header="0.5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B5" sqref="B5:C6"/>
    </sheetView>
  </sheetViews>
  <sheetFormatPr defaultColWidth="9.140625" defaultRowHeight="12.75"/>
  <cols>
    <col min="1" max="10" width="13.421875" style="0" customWidth="1"/>
  </cols>
  <sheetData>
    <row r="2" spans="1:10" ht="22.5">
      <c r="A2" s="883"/>
      <c r="B2" s="884"/>
      <c r="C2" s="994"/>
      <c r="D2" s="995"/>
      <c r="E2" s="996" t="s">
        <v>872</v>
      </c>
      <c r="F2" s="995"/>
      <c r="G2" s="995"/>
      <c r="H2" s="884"/>
      <c r="I2" s="884"/>
      <c r="J2" s="884"/>
    </row>
    <row r="4" spans="1:9" ht="12.75">
      <c r="A4" s="763" t="s">
        <v>442</v>
      </c>
      <c r="I4" t="s">
        <v>443</v>
      </c>
    </row>
    <row r="5" spans="1:10" ht="31.5" customHeight="1">
      <c r="A5" s="1690" t="s">
        <v>444</v>
      </c>
      <c r="B5" s="1683" t="s">
        <v>445</v>
      </c>
      <c r="C5" s="1690"/>
      <c r="D5" s="1683" t="s">
        <v>1283</v>
      </c>
      <c r="E5" s="1690"/>
      <c r="F5" s="1683" t="s">
        <v>446</v>
      </c>
      <c r="G5" s="1690"/>
      <c r="H5" s="1683" t="s">
        <v>447</v>
      </c>
      <c r="I5" s="1684"/>
      <c r="J5" s="1687" t="s">
        <v>448</v>
      </c>
    </row>
    <row r="6" spans="1:10" ht="31.5" customHeight="1">
      <c r="A6" s="1691"/>
      <c r="B6" s="1685"/>
      <c r="C6" s="1692"/>
      <c r="D6" s="1685"/>
      <c r="E6" s="1692"/>
      <c r="F6" s="1685"/>
      <c r="G6" s="1692"/>
      <c r="H6" s="1685"/>
      <c r="I6" s="1686"/>
      <c r="J6" s="1688"/>
    </row>
    <row r="7" spans="1:10" ht="38.25" customHeight="1">
      <c r="A7" s="1692"/>
      <c r="B7" s="888" t="s">
        <v>449</v>
      </c>
      <c r="C7" s="888" t="s">
        <v>450</v>
      </c>
      <c r="D7" s="888" t="s">
        <v>449</v>
      </c>
      <c r="E7" s="888" t="s">
        <v>450</v>
      </c>
      <c r="F7" s="888" t="s">
        <v>449</v>
      </c>
      <c r="G7" s="888" t="s">
        <v>450</v>
      </c>
      <c r="H7" s="888" t="s">
        <v>449</v>
      </c>
      <c r="I7" s="839" t="s">
        <v>450</v>
      </c>
      <c r="J7" s="1689"/>
    </row>
    <row r="8" spans="1:10" ht="38.25" customHeight="1">
      <c r="A8" s="841">
        <v>2008</v>
      </c>
      <c r="B8" s="1019">
        <v>612</v>
      </c>
      <c r="C8" s="1338">
        <v>15680.2</v>
      </c>
      <c r="D8" s="1019">
        <v>183</v>
      </c>
      <c r="E8" s="1338">
        <v>14566.93</v>
      </c>
      <c r="F8" s="1019">
        <v>422</v>
      </c>
      <c r="G8" s="1338">
        <v>1106.87</v>
      </c>
      <c r="H8" s="1019">
        <v>7</v>
      </c>
      <c r="I8" s="1339">
        <v>6.4</v>
      </c>
      <c r="J8" s="1020">
        <v>2008</v>
      </c>
    </row>
    <row r="9" spans="1:10" ht="39.75" customHeight="1">
      <c r="A9" s="1021">
        <v>2009</v>
      </c>
      <c r="B9" s="1234">
        <f aca="true" t="shared" si="0" ref="B9:I9">SUM(B10:B12)</f>
        <v>633</v>
      </c>
      <c r="C9" s="1220">
        <f t="shared" si="0"/>
        <v>15696.02</v>
      </c>
      <c r="D9" s="1221">
        <f t="shared" si="0"/>
        <v>182</v>
      </c>
      <c r="E9" s="1220">
        <f t="shared" si="0"/>
        <v>14564.03</v>
      </c>
      <c r="F9" s="1221">
        <f t="shared" si="0"/>
        <v>444</v>
      </c>
      <c r="G9" s="1220">
        <f t="shared" si="0"/>
        <v>1125.59</v>
      </c>
      <c r="H9" s="1221">
        <f t="shared" si="0"/>
        <v>7</v>
      </c>
      <c r="I9" s="1223">
        <f t="shared" si="0"/>
        <v>6.4</v>
      </c>
      <c r="J9" s="1022">
        <v>2009</v>
      </c>
    </row>
    <row r="10" spans="1:10" ht="39.75" customHeight="1">
      <c r="A10" s="885" t="s">
        <v>451</v>
      </c>
      <c r="B10" s="1235">
        <f aca="true" t="shared" si="1" ref="B10:C12">SUM(D10,F10,H10)</f>
        <v>5</v>
      </c>
      <c r="C10" s="1225">
        <f t="shared" si="1"/>
        <v>1539.49</v>
      </c>
      <c r="D10" s="1226">
        <v>5</v>
      </c>
      <c r="E10" s="1225">
        <v>1539.49</v>
      </c>
      <c r="F10" s="1227" t="s">
        <v>1175</v>
      </c>
      <c r="G10" s="1225" t="s">
        <v>1175</v>
      </c>
      <c r="H10" s="1227" t="s">
        <v>1175</v>
      </c>
      <c r="I10" s="1236" t="s">
        <v>1175</v>
      </c>
      <c r="J10" s="1238" t="s">
        <v>1176</v>
      </c>
    </row>
    <row r="11" spans="1:10" ht="39.75" customHeight="1">
      <c r="A11" s="885" t="s">
        <v>452</v>
      </c>
      <c r="B11" s="1235">
        <f t="shared" si="1"/>
        <v>205</v>
      </c>
      <c r="C11" s="1225">
        <f t="shared" si="1"/>
        <v>13970.710000000001</v>
      </c>
      <c r="D11" s="1226">
        <v>177</v>
      </c>
      <c r="E11" s="1225">
        <v>13024.54</v>
      </c>
      <c r="F11" s="1227">
        <v>28</v>
      </c>
      <c r="G11" s="1225">
        <v>946.17</v>
      </c>
      <c r="H11" s="1227" t="s">
        <v>1175</v>
      </c>
      <c r="I11" s="1236" t="s">
        <v>1175</v>
      </c>
      <c r="J11" s="1238" t="s">
        <v>1177</v>
      </c>
    </row>
    <row r="12" spans="1:10" ht="39.75" customHeight="1">
      <c r="A12" s="886" t="s">
        <v>453</v>
      </c>
      <c r="B12" s="1240">
        <f t="shared" si="1"/>
        <v>423</v>
      </c>
      <c r="C12" s="1237">
        <f t="shared" si="1"/>
        <v>185.82</v>
      </c>
      <c r="D12" s="1232" t="s">
        <v>1175</v>
      </c>
      <c r="E12" s="1237" t="s">
        <v>1175</v>
      </c>
      <c r="F12" s="1232">
        <v>416</v>
      </c>
      <c r="G12" s="1237">
        <v>179.42</v>
      </c>
      <c r="H12" s="1232">
        <v>7</v>
      </c>
      <c r="I12" s="1233">
        <v>6.4</v>
      </c>
      <c r="J12" s="1239" t="s">
        <v>1178</v>
      </c>
    </row>
    <row r="13" spans="1:10" ht="12.75">
      <c r="A13" s="765" t="s">
        <v>454</v>
      </c>
      <c r="J13" s="887" t="s">
        <v>790</v>
      </c>
    </row>
    <row r="17" ht="12.75">
      <c r="J17" t="s">
        <v>1732</v>
      </c>
    </row>
  </sheetData>
  <mergeCells count="6">
    <mergeCell ref="H5:I6"/>
    <mergeCell ref="J5:J7"/>
    <mergeCell ref="A5:A7"/>
    <mergeCell ref="B5:C6"/>
    <mergeCell ref="D5:E6"/>
    <mergeCell ref="F5:G6"/>
  </mergeCells>
  <printOptions/>
  <pageMargins left="0.57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6" sqref="E6"/>
    </sheetView>
  </sheetViews>
  <sheetFormatPr defaultColWidth="9.140625" defaultRowHeight="12.75"/>
  <cols>
    <col min="1" max="1" width="14.421875" style="2" customWidth="1"/>
    <col min="2" max="9" width="14.00390625" style="2" customWidth="1"/>
    <col min="10" max="10" width="13.28125" style="2" customWidth="1"/>
    <col min="11" max="16384" width="9.140625" style="2" customWidth="1"/>
  </cols>
  <sheetData>
    <row r="1" spans="1:10" ht="32.25" customHeight="1">
      <c r="A1" s="1512" t="s">
        <v>873</v>
      </c>
      <c r="B1" s="1512"/>
      <c r="C1" s="1512"/>
      <c r="D1" s="1512"/>
      <c r="E1" s="1512"/>
      <c r="F1" s="1512"/>
      <c r="G1" s="1512"/>
      <c r="H1" s="1512"/>
      <c r="I1" s="1512"/>
      <c r="J1" s="1512"/>
    </row>
    <row r="2" spans="1:10" s="6" customFormat="1" ht="18" customHeight="1">
      <c r="A2" s="6" t="s">
        <v>252</v>
      </c>
      <c r="B2" s="182"/>
      <c r="C2" s="182"/>
      <c r="D2" s="182"/>
      <c r="E2" s="182"/>
      <c r="F2" s="182"/>
      <c r="G2" s="182"/>
      <c r="H2" s="182"/>
      <c r="J2" s="5" t="s">
        <v>253</v>
      </c>
    </row>
    <row r="3" spans="1:10" s="76" customFormat="1" ht="31.5" customHeight="1">
      <c r="A3" s="1477" t="s">
        <v>1464</v>
      </c>
      <c r="B3" s="1549" t="s">
        <v>1381</v>
      </c>
      <c r="C3" s="1527"/>
      <c r="D3" s="1549" t="s">
        <v>254</v>
      </c>
      <c r="E3" s="1527"/>
      <c r="F3" s="1549" t="s">
        <v>255</v>
      </c>
      <c r="G3" s="1527"/>
      <c r="H3" s="1549" t="s">
        <v>256</v>
      </c>
      <c r="I3" s="1527"/>
      <c r="J3" s="1696" t="s">
        <v>1449</v>
      </c>
    </row>
    <row r="4" spans="1:10" s="76" customFormat="1" ht="31.5" customHeight="1">
      <c r="A4" s="1565"/>
      <c r="B4" s="1695" t="s">
        <v>1388</v>
      </c>
      <c r="C4" s="1694"/>
      <c r="D4" s="1693" t="s">
        <v>257</v>
      </c>
      <c r="E4" s="1694"/>
      <c r="F4" s="1695" t="s">
        <v>258</v>
      </c>
      <c r="G4" s="1694"/>
      <c r="H4" s="1695" t="s">
        <v>260</v>
      </c>
      <c r="I4" s="1694"/>
      <c r="J4" s="1697"/>
    </row>
    <row r="5" spans="1:10" s="76" customFormat="1" ht="31.5" customHeight="1">
      <c r="A5" s="1565"/>
      <c r="B5" s="102" t="s">
        <v>261</v>
      </c>
      <c r="C5" s="102" t="s">
        <v>262</v>
      </c>
      <c r="D5" s="102" t="s">
        <v>261</v>
      </c>
      <c r="E5" s="102" t="s">
        <v>262</v>
      </c>
      <c r="F5" s="102" t="s">
        <v>261</v>
      </c>
      <c r="G5" s="102" t="s">
        <v>262</v>
      </c>
      <c r="H5" s="102" t="s">
        <v>261</v>
      </c>
      <c r="I5" s="102" t="s">
        <v>262</v>
      </c>
      <c r="J5" s="1697"/>
    </row>
    <row r="6" spans="1:10" s="76" customFormat="1" ht="31.5" customHeight="1">
      <c r="A6" s="1566"/>
      <c r="B6" s="208" t="s">
        <v>263</v>
      </c>
      <c r="C6" s="208" t="s">
        <v>264</v>
      </c>
      <c r="D6" s="208" t="s">
        <v>263</v>
      </c>
      <c r="E6" s="208" t="s">
        <v>264</v>
      </c>
      <c r="F6" s="208" t="s">
        <v>263</v>
      </c>
      <c r="G6" s="208" t="s">
        <v>264</v>
      </c>
      <c r="H6" s="208" t="s">
        <v>263</v>
      </c>
      <c r="I6" s="208" t="s">
        <v>264</v>
      </c>
      <c r="J6" s="1695"/>
    </row>
    <row r="7" spans="1:10" s="379" customFormat="1" ht="42.75" customHeight="1">
      <c r="A7" s="423" t="s">
        <v>1440</v>
      </c>
      <c r="B7" s="564">
        <v>63788</v>
      </c>
      <c r="C7" s="565">
        <v>417354598</v>
      </c>
      <c r="D7" s="566">
        <v>45711</v>
      </c>
      <c r="E7" s="566">
        <v>234024732</v>
      </c>
      <c r="F7" s="566">
        <v>18059</v>
      </c>
      <c r="G7" s="566">
        <v>183226664</v>
      </c>
      <c r="H7" s="566">
        <v>18</v>
      </c>
      <c r="I7" s="567">
        <v>103202</v>
      </c>
      <c r="J7" s="415" t="s">
        <v>1440</v>
      </c>
    </row>
    <row r="8" spans="1:10" s="379" customFormat="1" ht="42.75" customHeight="1">
      <c r="A8" s="423" t="s">
        <v>1441</v>
      </c>
      <c r="B8" s="1011">
        <v>86332</v>
      </c>
      <c r="C8" s="705">
        <v>450980572</v>
      </c>
      <c r="D8" s="759">
        <v>65576</v>
      </c>
      <c r="E8" s="759">
        <v>268532459</v>
      </c>
      <c r="F8" s="759">
        <v>20720</v>
      </c>
      <c r="G8" s="759">
        <v>182071550</v>
      </c>
      <c r="H8" s="759">
        <v>36</v>
      </c>
      <c r="I8" s="1012">
        <v>376563</v>
      </c>
      <c r="J8" s="415" t="s">
        <v>1441</v>
      </c>
    </row>
    <row r="9" spans="1:10" s="427" customFormat="1" ht="42.75" customHeight="1">
      <c r="A9" s="311" t="s">
        <v>1443</v>
      </c>
      <c r="B9" s="1011">
        <v>81754</v>
      </c>
      <c r="C9" s="705">
        <v>484956200</v>
      </c>
      <c r="D9" s="759">
        <v>59313</v>
      </c>
      <c r="E9" s="759">
        <v>250774728</v>
      </c>
      <c r="F9" s="759">
        <v>22394</v>
      </c>
      <c r="G9" s="759">
        <v>233706224</v>
      </c>
      <c r="H9" s="759">
        <v>47</v>
      </c>
      <c r="I9" s="1012">
        <v>475248</v>
      </c>
      <c r="J9" s="315" t="s">
        <v>1443</v>
      </c>
    </row>
    <row r="10" spans="1:10" s="427" customFormat="1" ht="42.75" customHeight="1">
      <c r="A10" s="311" t="s">
        <v>1206</v>
      </c>
      <c r="B10" s="928">
        <f>SUM(D10,F10,H10)</f>
        <v>84652</v>
      </c>
      <c r="C10" s="929">
        <f>SUM(E10,G10,I10)</f>
        <v>516578970</v>
      </c>
      <c r="D10" s="968">
        <v>63323</v>
      </c>
      <c r="E10" s="968">
        <v>288871136</v>
      </c>
      <c r="F10" s="968">
        <v>21285</v>
      </c>
      <c r="G10" s="968">
        <v>227292340</v>
      </c>
      <c r="H10" s="968">
        <v>44</v>
      </c>
      <c r="I10" s="1013">
        <v>415494</v>
      </c>
      <c r="J10" s="315" t="s">
        <v>1206</v>
      </c>
    </row>
    <row r="11" spans="1:10" s="427" customFormat="1" ht="42.75" customHeight="1">
      <c r="A11" s="311" t="s">
        <v>1208</v>
      </c>
      <c r="B11" s="928">
        <v>110769</v>
      </c>
      <c r="C11" s="929">
        <v>612414461</v>
      </c>
      <c r="D11" s="968">
        <v>85322</v>
      </c>
      <c r="E11" s="968">
        <v>380176386</v>
      </c>
      <c r="F11" s="968">
        <v>25409</v>
      </c>
      <c r="G11" s="968">
        <v>231633335</v>
      </c>
      <c r="H11" s="968">
        <v>38</v>
      </c>
      <c r="I11" s="1013">
        <v>604740</v>
      </c>
      <c r="J11" s="315" t="s">
        <v>1676</v>
      </c>
    </row>
    <row r="12" spans="1:10" s="511" customFormat="1" ht="42.75" customHeight="1">
      <c r="A12" s="374" t="s">
        <v>1679</v>
      </c>
      <c r="B12" s="928">
        <f>SUM(D12,F12,H12)</f>
        <v>95339</v>
      </c>
      <c r="C12" s="929">
        <f>SUM(E12,G12,I12)</f>
        <v>675586329</v>
      </c>
      <c r="D12" s="1241">
        <v>63811</v>
      </c>
      <c r="E12" s="1241">
        <v>360068987</v>
      </c>
      <c r="F12" s="1241">
        <v>31515</v>
      </c>
      <c r="G12" s="1241">
        <v>315265132</v>
      </c>
      <c r="H12" s="1241">
        <v>13</v>
      </c>
      <c r="I12" s="1242">
        <v>252210</v>
      </c>
      <c r="J12" s="377" t="s">
        <v>1679</v>
      </c>
    </row>
    <row r="13" spans="1:10" s="76" customFormat="1" ht="15" customHeight="1">
      <c r="A13" s="188" t="s">
        <v>242</v>
      </c>
      <c r="B13" s="353"/>
      <c r="C13" s="353"/>
      <c r="D13" s="203"/>
      <c r="E13" s="203"/>
      <c r="F13" s="203"/>
      <c r="G13" s="203"/>
      <c r="H13" s="203"/>
      <c r="J13" s="380" t="s">
        <v>1203</v>
      </c>
    </row>
    <row r="14" ht="14.25">
      <c r="A14" s="2" t="s">
        <v>455</v>
      </c>
    </row>
    <row r="15" s="76" customFormat="1" ht="15" customHeight="1">
      <c r="A15" s="76" t="s">
        <v>456</v>
      </c>
    </row>
  </sheetData>
  <mergeCells count="11">
    <mergeCell ref="B4:C4"/>
    <mergeCell ref="D4:E4"/>
    <mergeCell ref="F4:G4"/>
    <mergeCell ref="H4:I4"/>
    <mergeCell ref="A1:J1"/>
    <mergeCell ref="B3:C3"/>
    <mergeCell ref="D3:E3"/>
    <mergeCell ref="F3:G3"/>
    <mergeCell ref="H3:I3"/>
    <mergeCell ref="A3:A6"/>
    <mergeCell ref="J3:J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7">
      <selection activeCell="E5" sqref="E5"/>
    </sheetView>
  </sheetViews>
  <sheetFormatPr defaultColWidth="9.140625" defaultRowHeight="12.75"/>
  <cols>
    <col min="1" max="1" width="7.140625" style="2" customWidth="1"/>
    <col min="2" max="2" width="8.140625" style="2" customWidth="1"/>
    <col min="3" max="3" width="12.421875" style="2" customWidth="1"/>
    <col min="4" max="4" width="8.57421875" style="2" customWidth="1"/>
    <col min="5" max="5" width="13.140625" style="2" customWidth="1"/>
    <col min="6" max="6" width="10.28125" style="2" customWidth="1"/>
    <col min="7" max="7" width="11.421875" style="2" customWidth="1"/>
    <col min="8" max="8" width="8.57421875" style="2" customWidth="1"/>
    <col min="9" max="9" width="10.7109375" style="2" customWidth="1"/>
    <col min="10" max="10" width="7.57421875" style="2" customWidth="1"/>
    <col min="11" max="11" width="11.00390625" style="2" customWidth="1"/>
    <col min="12" max="12" width="8.7109375" style="2" customWidth="1"/>
    <col min="13" max="13" width="9.421875" style="2" customWidth="1"/>
    <col min="14" max="14" width="9.7109375" style="2" customWidth="1"/>
    <col min="15" max="15" width="10.8515625" style="2" customWidth="1"/>
    <col min="16" max="16" width="7.140625" style="2" customWidth="1"/>
    <col min="17" max="16384" width="9.140625" style="2" customWidth="1"/>
  </cols>
  <sheetData>
    <row r="1" spans="1:16" ht="32.25" customHeight="1">
      <c r="A1" s="1512" t="s">
        <v>874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</row>
    <row r="2" spans="1:16" s="6" customFormat="1" ht="18" customHeight="1">
      <c r="A2" s="4" t="s">
        <v>265</v>
      </c>
      <c r="B2" s="4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5" t="s">
        <v>266</v>
      </c>
    </row>
    <row r="3" spans="1:16" s="6" customFormat="1" ht="34.5" customHeight="1">
      <c r="A3" s="1477" t="s">
        <v>1204</v>
      </c>
      <c r="B3" s="1549" t="s">
        <v>267</v>
      </c>
      <c r="C3" s="1544"/>
      <c r="D3" s="1549" t="s">
        <v>268</v>
      </c>
      <c r="E3" s="1544"/>
      <c r="F3" s="1549" t="s">
        <v>269</v>
      </c>
      <c r="G3" s="1544"/>
      <c r="H3" s="1549" t="s">
        <v>270</v>
      </c>
      <c r="I3" s="1544"/>
      <c r="J3" s="1549" t="s">
        <v>600</v>
      </c>
      <c r="K3" s="1544"/>
      <c r="L3" s="1549" t="s">
        <v>272</v>
      </c>
      <c r="M3" s="1544"/>
      <c r="N3" s="1525" t="s">
        <v>271</v>
      </c>
      <c r="O3" s="1544"/>
      <c r="P3" s="1479" t="s">
        <v>1243</v>
      </c>
    </row>
    <row r="4" spans="1:16" s="6" customFormat="1" ht="34.5" customHeight="1">
      <c r="A4" s="1575"/>
      <c r="B4" s="1461" t="s">
        <v>1388</v>
      </c>
      <c r="C4" s="1478"/>
      <c r="D4" s="1699" t="s">
        <v>273</v>
      </c>
      <c r="E4" s="1478"/>
      <c r="F4" s="1699" t="s">
        <v>274</v>
      </c>
      <c r="G4" s="1478"/>
      <c r="H4" s="1461" t="s">
        <v>275</v>
      </c>
      <c r="I4" s="1478"/>
      <c r="J4" s="1485" t="s">
        <v>601</v>
      </c>
      <c r="K4" s="1698"/>
      <c r="L4" s="1461" t="s">
        <v>277</v>
      </c>
      <c r="M4" s="1478"/>
      <c r="N4" s="1700" t="s">
        <v>276</v>
      </c>
      <c r="O4" s="1698"/>
      <c r="P4" s="1541"/>
    </row>
    <row r="5" spans="1:16" s="6" customFormat="1" ht="34.5" customHeight="1">
      <c r="A5" s="1575"/>
      <c r="B5" s="102" t="s">
        <v>278</v>
      </c>
      <c r="C5" s="102" t="s">
        <v>279</v>
      </c>
      <c r="D5" s="102" t="s">
        <v>278</v>
      </c>
      <c r="E5" s="102" t="s">
        <v>279</v>
      </c>
      <c r="F5" s="102" t="s">
        <v>278</v>
      </c>
      <c r="G5" s="102" t="s">
        <v>279</v>
      </c>
      <c r="H5" s="102" t="s">
        <v>278</v>
      </c>
      <c r="I5" s="102" t="s">
        <v>279</v>
      </c>
      <c r="J5" s="102" t="s">
        <v>278</v>
      </c>
      <c r="K5" s="102" t="s">
        <v>279</v>
      </c>
      <c r="L5" s="102" t="s">
        <v>278</v>
      </c>
      <c r="M5" s="102" t="s">
        <v>279</v>
      </c>
      <c r="N5" s="102" t="s">
        <v>278</v>
      </c>
      <c r="O5" s="102" t="s">
        <v>279</v>
      </c>
      <c r="P5" s="1541"/>
    </row>
    <row r="6" spans="1:16" s="6" customFormat="1" ht="34.5" customHeight="1">
      <c r="A6" s="1478"/>
      <c r="B6" s="70" t="s">
        <v>280</v>
      </c>
      <c r="C6" s="70" t="s">
        <v>281</v>
      </c>
      <c r="D6" s="70" t="s">
        <v>280</v>
      </c>
      <c r="E6" s="70" t="s">
        <v>281</v>
      </c>
      <c r="F6" s="70" t="s">
        <v>280</v>
      </c>
      <c r="G6" s="70" t="s">
        <v>281</v>
      </c>
      <c r="H6" s="70" t="s">
        <v>280</v>
      </c>
      <c r="I6" s="70" t="s">
        <v>281</v>
      </c>
      <c r="J6" s="70" t="s">
        <v>280</v>
      </c>
      <c r="K6" s="70" t="s">
        <v>281</v>
      </c>
      <c r="L6" s="70" t="s">
        <v>280</v>
      </c>
      <c r="M6" s="70" t="s">
        <v>281</v>
      </c>
      <c r="N6" s="70" t="s">
        <v>280</v>
      </c>
      <c r="O6" s="70" t="s">
        <v>281</v>
      </c>
      <c r="P6" s="1461"/>
    </row>
    <row r="7" spans="1:16" s="436" customFormat="1" ht="44.25" customHeight="1">
      <c r="A7" s="414" t="s">
        <v>1440</v>
      </c>
      <c r="B7" s="502">
        <v>63788</v>
      </c>
      <c r="C7" s="503">
        <v>417354598</v>
      </c>
      <c r="D7" s="503">
        <v>54427</v>
      </c>
      <c r="E7" s="503">
        <v>389886573</v>
      </c>
      <c r="F7" s="621">
        <v>1291</v>
      </c>
      <c r="G7" s="503">
        <v>2843024</v>
      </c>
      <c r="H7" s="621">
        <v>2662</v>
      </c>
      <c r="I7" s="503">
        <v>7605760</v>
      </c>
      <c r="J7" s="997">
        <v>1899</v>
      </c>
      <c r="K7" s="997">
        <v>13560954</v>
      </c>
      <c r="L7" s="504">
        <v>3438</v>
      </c>
      <c r="M7" s="503">
        <v>2974170</v>
      </c>
      <c r="N7" s="621">
        <v>71</v>
      </c>
      <c r="O7" s="568">
        <v>484117</v>
      </c>
      <c r="P7" s="414" t="s">
        <v>1440</v>
      </c>
    </row>
    <row r="8" spans="1:16" s="436" customFormat="1" ht="44.25" customHeight="1">
      <c r="A8" s="414" t="s">
        <v>1441</v>
      </c>
      <c r="B8" s="760">
        <v>86332</v>
      </c>
      <c r="C8" s="759">
        <v>450980572</v>
      </c>
      <c r="D8" s="759">
        <v>75733</v>
      </c>
      <c r="E8" s="759">
        <v>418145990</v>
      </c>
      <c r="F8" s="759">
        <v>825</v>
      </c>
      <c r="G8" s="759">
        <v>1953587</v>
      </c>
      <c r="H8" s="759">
        <v>2091</v>
      </c>
      <c r="I8" s="759">
        <v>8670420</v>
      </c>
      <c r="J8" s="759">
        <v>2461</v>
      </c>
      <c r="K8" s="759">
        <v>15169514</v>
      </c>
      <c r="L8" s="759">
        <v>4680</v>
      </c>
      <c r="M8" s="759">
        <v>4325135</v>
      </c>
      <c r="N8" s="759">
        <v>542</v>
      </c>
      <c r="O8" s="1012">
        <v>2715926</v>
      </c>
      <c r="P8" s="414" t="s">
        <v>1441</v>
      </c>
    </row>
    <row r="9" spans="1:16" s="427" customFormat="1" ht="44.25" customHeight="1">
      <c r="A9" s="311" t="s">
        <v>1443</v>
      </c>
      <c r="B9" s="760">
        <v>81754</v>
      </c>
      <c r="C9" s="759">
        <v>484956200</v>
      </c>
      <c r="D9" s="759">
        <v>69400</v>
      </c>
      <c r="E9" s="759">
        <v>450487679</v>
      </c>
      <c r="F9" s="759">
        <v>1010</v>
      </c>
      <c r="G9" s="759">
        <v>2268029</v>
      </c>
      <c r="H9" s="759">
        <v>2880</v>
      </c>
      <c r="I9" s="759">
        <v>9136032</v>
      </c>
      <c r="J9" s="759">
        <v>2383</v>
      </c>
      <c r="K9" s="759">
        <v>13204903</v>
      </c>
      <c r="L9" s="759">
        <v>5576</v>
      </c>
      <c r="M9" s="759">
        <v>7373811</v>
      </c>
      <c r="N9" s="759">
        <v>505</v>
      </c>
      <c r="O9" s="1012">
        <v>2485746</v>
      </c>
      <c r="P9" s="315" t="s">
        <v>1443</v>
      </c>
    </row>
    <row r="10" spans="1:16" s="427" customFormat="1" ht="44.25" customHeight="1">
      <c r="A10" s="311" t="s">
        <v>1206</v>
      </c>
      <c r="B10" s="1014">
        <v>84652</v>
      </c>
      <c r="C10" s="700">
        <v>516578970</v>
      </c>
      <c r="D10" s="968">
        <v>71752</v>
      </c>
      <c r="E10" s="968">
        <v>485958973</v>
      </c>
      <c r="F10" s="968">
        <v>795</v>
      </c>
      <c r="G10" s="966">
        <v>1882065</v>
      </c>
      <c r="H10" s="968">
        <v>3183</v>
      </c>
      <c r="I10" s="966">
        <v>10089382</v>
      </c>
      <c r="J10" s="966">
        <v>1801</v>
      </c>
      <c r="K10" s="966">
        <v>9466507</v>
      </c>
      <c r="L10" s="968">
        <v>6221</v>
      </c>
      <c r="M10" s="966">
        <v>5091475</v>
      </c>
      <c r="N10" s="968">
        <v>900</v>
      </c>
      <c r="O10" s="1015">
        <v>4090568</v>
      </c>
      <c r="P10" s="315" t="s">
        <v>1206</v>
      </c>
    </row>
    <row r="11" spans="1:16" s="427" customFormat="1" ht="44.25" customHeight="1">
      <c r="A11" s="311" t="s">
        <v>1676</v>
      </c>
      <c r="B11" s="1014">
        <v>110769</v>
      </c>
      <c r="C11" s="700">
        <v>612414461</v>
      </c>
      <c r="D11" s="968">
        <v>94175</v>
      </c>
      <c r="E11" s="968">
        <v>566926523</v>
      </c>
      <c r="F11" s="968">
        <v>858</v>
      </c>
      <c r="G11" s="966">
        <v>1863007</v>
      </c>
      <c r="H11" s="968">
        <v>1990</v>
      </c>
      <c r="I11" s="966">
        <v>8608897</v>
      </c>
      <c r="J11" s="966">
        <v>2971</v>
      </c>
      <c r="K11" s="966">
        <v>17122260</v>
      </c>
      <c r="L11" s="968">
        <v>8240</v>
      </c>
      <c r="M11" s="966">
        <v>6566911</v>
      </c>
      <c r="N11" s="968">
        <v>2535</v>
      </c>
      <c r="O11" s="966">
        <v>11326863</v>
      </c>
      <c r="P11" s="315" t="s">
        <v>1676</v>
      </c>
    </row>
    <row r="12" spans="1:16" s="511" customFormat="1" ht="44.25" customHeight="1">
      <c r="A12" s="374" t="s">
        <v>1681</v>
      </c>
      <c r="B12" s="1014">
        <f>SUM(D12,F12,H12,J12,L12,N12)</f>
        <v>95339</v>
      </c>
      <c r="C12" s="700">
        <f>SUM(E12,G12,I12,K12,M12,O12)</f>
        <v>675586329</v>
      </c>
      <c r="D12" s="1241">
        <v>85330</v>
      </c>
      <c r="E12" s="1241">
        <v>639360153</v>
      </c>
      <c r="F12" s="1241">
        <v>937</v>
      </c>
      <c r="G12" s="1177">
        <v>2347263</v>
      </c>
      <c r="H12" s="1241">
        <v>2576</v>
      </c>
      <c r="I12" s="1177">
        <v>14092508</v>
      </c>
      <c r="J12" s="1177">
        <v>2172</v>
      </c>
      <c r="K12" s="1177">
        <v>11656878</v>
      </c>
      <c r="L12" s="1241">
        <v>3371</v>
      </c>
      <c r="M12" s="1177">
        <v>3517521</v>
      </c>
      <c r="N12" s="1241">
        <v>953</v>
      </c>
      <c r="O12" s="1177">
        <v>4612006</v>
      </c>
      <c r="P12" s="377" t="s">
        <v>1679</v>
      </c>
    </row>
    <row r="13" spans="1:14" s="76" customFormat="1" ht="15" customHeight="1">
      <c r="A13" s="188" t="s">
        <v>1285</v>
      </c>
      <c r="B13" s="671"/>
      <c r="C13" s="671"/>
      <c r="D13" s="734"/>
      <c r="E13" s="734"/>
      <c r="F13" s="734"/>
      <c r="G13" s="734"/>
      <c r="H13" s="734"/>
      <c r="I13" s="677" t="s">
        <v>791</v>
      </c>
      <c r="J13" s="677"/>
      <c r="K13" s="677"/>
      <c r="L13" s="887"/>
      <c r="M13" s="677"/>
      <c r="N13" s="380"/>
    </row>
    <row r="14" spans="1:15" s="76" customFormat="1" ht="15" customHeight="1">
      <c r="A14" s="889" t="s">
        <v>457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="76" customFormat="1" ht="15" customHeight="1">
      <c r="A15" s="76" t="s">
        <v>458</v>
      </c>
    </row>
  </sheetData>
  <mergeCells count="17">
    <mergeCell ref="A1:P1"/>
    <mergeCell ref="B3:C3"/>
    <mergeCell ref="D3:E3"/>
    <mergeCell ref="F3:G3"/>
    <mergeCell ref="H3:I3"/>
    <mergeCell ref="N3:O3"/>
    <mergeCell ref="L3:M3"/>
    <mergeCell ref="A3:A6"/>
    <mergeCell ref="P3:P6"/>
    <mergeCell ref="N4:O4"/>
    <mergeCell ref="J3:K3"/>
    <mergeCell ref="J4:K4"/>
    <mergeCell ref="L4:M4"/>
    <mergeCell ref="B4:C4"/>
    <mergeCell ref="D4:E4"/>
    <mergeCell ref="F4:G4"/>
    <mergeCell ref="H4:I4"/>
  </mergeCells>
  <printOptions/>
  <pageMargins left="0.43" right="0.47" top="0.984251968503937" bottom="0.77" header="0.5118110236220472" footer="0.5118110236220472"/>
  <pageSetup horizontalDpi="600" verticalDpi="600" orientation="landscape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13">
      <selection activeCell="D6" sqref="D6"/>
    </sheetView>
  </sheetViews>
  <sheetFormatPr defaultColWidth="9.140625" defaultRowHeight="12.75"/>
  <cols>
    <col min="1" max="1" width="12.57421875" style="2" customWidth="1"/>
    <col min="2" max="13" width="9.57421875" style="2" customWidth="1"/>
    <col min="14" max="15" width="11.00390625" style="2" customWidth="1"/>
    <col min="16" max="16" width="14.8515625" style="2" customWidth="1"/>
    <col min="17" max="16384" width="9.140625" style="2" customWidth="1"/>
  </cols>
  <sheetData>
    <row r="1" spans="1:16" ht="32.25" customHeight="1">
      <c r="A1" s="1512" t="s">
        <v>875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"/>
      <c r="P1" s="1"/>
    </row>
    <row r="2" spans="1:15" s="6" customFormat="1" ht="18" customHeight="1">
      <c r="A2" s="4" t="s">
        <v>282</v>
      </c>
      <c r="B2" s="182"/>
      <c r="C2" s="182"/>
      <c r="D2" s="182"/>
      <c r="E2" s="182"/>
      <c r="G2" s="5"/>
      <c r="I2" s="5"/>
      <c r="K2" s="5"/>
      <c r="M2" s="5"/>
      <c r="N2" s="381" t="s">
        <v>283</v>
      </c>
      <c r="O2" s="236"/>
    </row>
    <row r="3" spans="1:16" s="6" customFormat="1" ht="27.75" customHeight="1">
      <c r="A3" s="331"/>
      <c r="B3" s="1704" t="s">
        <v>900</v>
      </c>
      <c r="C3" s="1705"/>
      <c r="D3" s="1704" t="s">
        <v>1450</v>
      </c>
      <c r="E3" s="1705"/>
      <c r="F3" s="1706" t="s">
        <v>1443</v>
      </c>
      <c r="G3" s="1705"/>
      <c r="H3" s="1707" t="s">
        <v>243</v>
      </c>
      <c r="I3" s="1708"/>
      <c r="J3" s="1701" t="s">
        <v>1179</v>
      </c>
      <c r="K3" s="1612"/>
      <c r="L3" s="1702" t="s">
        <v>101</v>
      </c>
      <c r="M3" s="1703"/>
      <c r="N3" s="59"/>
      <c r="O3" s="201"/>
      <c r="P3" s="201"/>
    </row>
    <row r="4" spans="1:14" s="76" customFormat="1" ht="27.75" customHeight="1">
      <c r="A4" s="257"/>
      <c r="B4" s="102" t="s">
        <v>284</v>
      </c>
      <c r="C4" s="102" t="s">
        <v>285</v>
      </c>
      <c r="D4" s="102" t="s">
        <v>284</v>
      </c>
      <c r="E4" s="102" t="s">
        <v>285</v>
      </c>
      <c r="F4" s="662" t="s">
        <v>1236</v>
      </c>
      <c r="G4" s="662" t="s">
        <v>1237</v>
      </c>
      <c r="H4" s="662" t="s">
        <v>602</v>
      </c>
      <c r="I4" s="662" t="s">
        <v>603</v>
      </c>
      <c r="J4" s="102" t="s">
        <v>1180</v>
      </c>
      <c r="K4" s="102" t="s">
        <v>1181</v>
      </c>
      <c r="L4" s="1251" t="s">
        <v>1182</v>
      </c>
      <c r="M4" s="1251" t="s">
        <v>1183</v>
      </c>
      <c r="N4" s="561"/>
    </row>
    <row r="5" spans="1:14" s="76" customFormat="1" ht="27.75" customHeight="1">
      <c r="A5" s="573"/>
      <c r="B5" s="208" t="s">
        <v>286</v>
      </c>
      <c r="C5" s="208" t="s">
        <v>287</v>
      </c>
      <c r="D5" s="208" t="s">
        <v>286</v>
      </c>
      <c r="E5" s="208" t="s">
        <v>287</v>
      </c>
      <c r="F5" s="663" t="s">
        <v>286</v>
      </c>
      <c r="G5" s="663" t="s">
        <v>287</v>
      </c>
      <c r="H5" s="663" t="s">
        <v>604</v>
      </c>
      <c r="I5" s="663" t="s">
        <v>605</v>
      </c>
      <c r="J5" s="208" t="s">
        <v>286</v>
      </c>
      <c r="K5" s="208" t="s">
        <v>287</v>
      </c>
      <c r="L5" s="1252" t="s">
        <v>286</v>
      </c>
      <c r="M5" s="1252" t="s">
        <v>287</v>
      </c>
      <c r="N5" s="574"/>
    </row>
    <row r="6" spans="1:14" s="434" customFormat="1" ht="27.75" customHeight="1">
      <c r="A6" s="569" t="s">
        <v>288</v>
      </c>
      <c r="B6" s="622">
        <v>17092</v>
      </c>
      <c r="C6" s="577">
        <v>72108</v>
      </c>
      <c r="D6" s="622">
        <f aca="true" t="shared" si="0" ref="D6:I6">SUM(D7:D19)</f>
        <v>16458</v>
      </c>
      <c r="E6" s="577">
        <f t="shared" si="0"/>
        <v>76075</v>
      </c>
      <c r="F6" s="622">
        <f t="shared" si="0"/>
        <v>18131</v>
      </c>
      <c r="G6" s="577">
        <f t="shared" si="0"/>
        <v>69527</v>
      </c>
      <c r="H6" s="842">
        <f t="shared" si="0"/>
        <v>19037</v>
      </c>
      <c r="I6" s="843">
        <f t="shared" si="0"/>
        <v>75139</v>
      </c>
      <c r="J6" s="1243">
        <f>SUM(J7:J19)</f>
        <v>24023</v>
      </c>
      <c r="K6" s="1243">
        <f>SUM(K7:K19)</f>
        <v>83922</v>
      </c>
      <c r="L6" s="1248">
        <f>SUM(L7:L19)</f>
        <v>18051.1</v>
      </c>
      <c r="M6" s="1248">
        <f>SUM(M7:M19)</f>
        <v>127839</v>
      </c>
      <c r="N6" s="570" t="s">
        <v>1388</v>
      </c>
    </row>
    <row r="7" spans="1:14" s="379" customFormat="1" ht="19.5" customHeight="1">
      <c r="A7" s="496" t="s">
        <v>289</v>
      </c>
      <c r="B7" s="314" t="s">
        <v>1580</v>
      </c>
      <c r="C7" s="623" t="s">
        <v>1580</v>
      </c>
      <c r="D7" s="623" t="s">
        <v>1580</v>
      </c>
      <c r="E7" s="623" t="s">
        <v>1580</v>
      </c>
      <c r="F7" s="623" t="s">
        <v>1580</v>
      </c>
      <c r="G7" s="623" t="s">
        <v>1580</v>
      </c>
      <c r="H7" s="843">
        <v>0</v>
      </c>
      <c r="I7" s="843">
        <v>0</v>
      </c>
      <c r="J7" s="1244">
        <v>0</v>
      </c>
      <c r="K7" s="1244">
        <v>0</v>
      </c>
      <c r="L7" s="1249">
        <v>0.1</v>
      </c>
      <c r="M7" s="1250">
        <v>2</v>
      </c>
      <c r="N7" s="571" t="s">
        <v>290</v>
      </c>
    </row>
    <row r="8" spans="1:14" s="379" customFormat="1" ht="19.5" customHeight="1">
      <c r="A8" s="496" t="s">
        <v>291</v>
      </c>
      <c r="B8" s="576">
        <v>505</v>
      </c>
      <c r="C8" s="577">
        <v>2462</v>
      </c>
      <c r="D8" s="576">
        <v>490</v>
      </c>
      <c r="E8" s="577">
        <v>3408</v>
      </c>
      <c r="F8" s="576">
        <v>907</v>
      </c>
      <c r="G8" s="577">
        <v>2242</v>
      </c>
      <c r="H8" s="844">
        <v>507</v>
      </c>
      <c r="I8" s="845">
        <v>2214</v>
      </c>
      <c r="J8" s="1245">
        <v>942</v>
      </c>
      <c r="K8" s="1246">
        <v>10894</v>
      </c>
      <c r="L8" s="890">
        <v>810</v>
      </c>
      <c r="M8" s="891">
        <v>8456</v>
      </c>
      <c r="N8" s="571" t="s">
        <v>292</v>
      </c>
    </row>
    <row r="9" spans="1:14" s="379" customFormat="1" ht="19.5" customHeight="1">
      <c r="A9" s="496" t="s">
        <v>293</v>
      </c>
      <c r="B9" s="314" t="s">
        <v>1580</v>
      </c>
      <c r="C9" s="623" t="s">
        <v>1580</v>
      </c>
      <c r="D9" s="623" t="s">
        <v>1580</v>
      </c>
      <c r="E9" s="623" t="s">
        <v>1580</v>
      </c>
      <c r="F9" s="623" t="s">
        <v>1580</v>
      </c>
      <c r="G9" s="623" t="s">
        <v>1580</v>
      </c>
      <c r="H9" s="843">
        <v>0</v>
      </c>
      <c r="I9" s="843">
        <v>0</v>
      </c>
      <c r="J9" s="1244">
        <v>0</v>
      </c>
      <c r="K9" s="1244">
        <v>0</v>
      </c>
      <c r="L9" s="1250">
        <v>139</v>
      </c>
      <c r="M9" s="1250">
        <v>311</v>
      </c>
      <c r="N9" s="571" t="s">
        <v>294</v>
      </c>
    </row>
    <row r="10" spans="1:14" s="379" customFormat="1" ht="19.5" customHeight="1">
      <c r="A10" s="496" t="s">
        <v>295</v>
      </c>
      <c r="B10" s="314" t="s">
        <v>1580</v>
      </c>
      <c r="C10" s="623" t="s">
        <v>1580</v>
      </c>
      <c r="D10" s="623" t="s">
        <v>1580</v>
      </c>
      <c r="E10" s="623" t="s">
        <v>1580</v>
      </c>
      <c r="F10" s="623" t="s">
        <v>1580</v>
      </c>
      <c r="G10" s="623" t="s">
        <v>1580</v>
      </c>
      <c r="H10" s="843">
        <v>0</v>
      </c>
      <c r="I10" s="843">
        <v>0</v>
      </c>
      <c r="J10" s="1244">
        <v>0</v>
      </c>
      <c r="K10" s="1244">
        <v>0</v>
      </c>
      <c r="L10" s="1250">
        <v>0</v>
      </c>
      <c r="M10" s="1250">
        <v>0</v>
      </c>
      <c r="N10" s="571" t="s">
        <v>296</v>
      </c>
    </row>
    <row r="11" spans="1:14" s="379" customFormat="1" ht="19.5" customHeight="1">
      <c r="A11" s="496" t="s">
        <v>297</v>
      </c>
      <c r="B11" s="576">
        <v>1572</v>
      </c>
      <c r="C11" s="577">
        <v>1231</v>
      </c>
      <c r="D11" s="576">
        <v>1440</v>
      </c>
      <c r="E11" s="577">
        <v>1443</v>
      </c>
      <c r="F11" s="576">
        <v>40</v>
      </c>
      <c r="G11" s="577">
        <v>67</v>
      </c>
      <c r="H11" s="844">
        <v>85</v>
      </c>
      <c r="I11" s="845">
        <v>212</v>
      </c>
      <c r="J11" s="1245">
        <v>4529</v>
      </c>
      <c r="K11" s="1246">
        <v>1789</v>
      </c>
      <c r="L11" s="890">
        <v>376</v>
      </c>
      <c r="M11" s="891">
        <v>116</v>
      </c>
      <c r="N11" s="571" t="s">
        <v>298</v>
      </c>
    </row>
    <row r="12" spans="1:14" s="379" customFormat="1" ht="19.5" customHeight="1">
      <c r="A12" s="496" t="s">
        <v>300</v>
      </c>
      <c r="B12" s="314" t="s">
        <v>1580</v>
      </c>
      <c r="C12" s="623" t="s">
        <v>1580</v>
      </c>
      <c r="D12" s="623" t="s">
        <v>1580</v>
      </c>
      <c r="E12" s="623" t="s">
        <v>1580</v>
      </c>
      <c r="F12" s="623" t="s">
        <v>1580</v>
      </c>
      <c r="G12" s="623" t="s">
        <v>1580</v>
      </c>
      <c r="H12" s="843">
        <v>0</v>
      </c>
      <c r="I12" s="843">
        <v>0</v>
      </c>
      <c r="J12" s="1244">
        <v>0</v>
      </c>
      <c r="K12" s="1244">
        <v>0</v>
      </c>
      <c r="L12" s="1250">
        <v>0</v>
      </c>
      <c r="M12" s="1250">
        <v>0</v>
      </c>
      <c r="N12" s="571" t="s">
        <v>301</v>
      </c>
    </row>
    <row r="13" spans="1:14" s="379" customFormat="1" ht="19.5" customHeight="1">
      <c r="A13" s="496" t="s">
        <v>302</v>
      </c>
      <c r="B13" s="576">
        <v>14309</v>
      </c>
      <c r="C13" s="577">
        <v>66134</v>
      </c>
      <c r="D13" s="576">
        <v>14285</v>
      </c>
      <c r="E13" s="577">
        <v>69098</v>
      </c>
      <c r="F13" s="576">
        <v>16432</v>
      </c>
      <c r="G13" s="577">
        <v>64338</v>
      </c>
      <c r="H13" s="844">
        <v>17746</v>
      </c>
      <c r="I13" s="845">
        <v>70128</v>
      </c>
      <c r="J13" s="1245">
        <v>18059</v>
      </c>
      <c r="K13" s="1246">
        <v>66341</v>
      </c>
      <c r="L13" s="890">
        <v>16588</v>
      </c>
      <c r="M13" s="891">
        <v>115225</v>
      </c>
      <c r="N13" s="571" t="s">
        <v>303</v>
      </c>
    </row>
    <row r="14" spans="1:14" s="379" customFormat="1" ht="19.5" customHeight="1">
      <c r="A14" s="496" t="s">
        <v>304</v>
      </c>
      <c r="B14" s="576">
        <v>553</v>
      </c>
      <c r="C14" s="577">
        <v>1900</v>
      </c>
      <c r="D14" s="576">
        <v>243</v>
      </c>
      <c r="E14" s="577">
        <v>2126</v>
      </c>
      <c r="F14" s="576">
        <v>752</v>
      </c>
      <c r="G14" s="577">
        <v>2880</v>
      </c>
      <c r="H14" s="844">
        <v>677</v>
      </c>
      <c r="I14" s="845">
        <v>2535</v>
      </c>
      <c r="J14" s="1245">
        <v>493</v>
      </c>
      <c r="K14" s="1246">
        <v>4898</v>
      </c>
      <c r="L14" s="890">
        <v>119</v>
      </c>
      <c r="M14" s="891">
        <v>3471</v>
      </c>
      <c r="N14" s="571" t="s">
        <v>305</v>
      </c>
    </row>
    <row r="15" spans="1:14" s="379" customFormat="1" ht="19.5" customHeight="1">
      <c r="A15" s="496" t="s">
        <v>306</v>
      </c>
      <c r="B15" s="314" t="s">
        <v>1580</v>
      </c>
      <c r="C15" s="623" t="s">
        <v>1580</v>
      </c>
      <c r="D15" s="623" t="s">
        <v>1580</v>
      </c>
      <c r="E15" s="623" t="s">
        <v>1580</v>
      </c>
      <c r="F15" s="623" t="s">
        <v>1580</v>
      </c>
      <c r="G15" s="623" t="s">
        <v>1580</v>
      </c>
      <c r="H15" s="843">
        <v>0</v>
      </c>
      <c r="I15" s="843">
        <v>0</v>
      </c>
      <c r="J15" s="1244">
        <v>0</v>
      </c>
      <c r="K15" s="1244">
        <v>0</v>
      </c>
      <c r="L15" s="1250">
        <v>0</v>
      </c>
      <c r="M15" s="1250">
        <v>0</v>
      </c>
      <c r="N15" s="571" t="s">
        <v>307</v>
      </c>
    </row>
    <row r="16" spans="1:14" s="379" customFormat="1" ht="19.5" customHeight="1">
      <c r="A16" s="496" t="s">
        <v>308</v>
      </c>
      <c r="B16" s="314" t="s">
        <v>1580</v>
      </c>
      <c r="C16" s="623" t="s">
        <v>1580</v>
      </c>
      <c r="D16" s="623" t="s">
        <v>1580</v>
      </c>
      <c r="E16" s="623" t="s">
        <v>1580</v>
      </c>
      <c r="F16" s="623" t="s">
        <v>1580</v>
      </c>
      <c r="G16" s="623" t="s">
        <v>1580</v>
      </c>
      <c r="H16" s="843">
        <v>0</v>
      </c>
      <c r="I16" s="843">
        <v>0</v>
      </c>
      <c r="J16" s="1244">
        <v>0</v>
      </c>
      <c r="K16" s="1244">
        <v>0</v>
      </c>
      <c r="L16" s="1250">
        <v>0</v>
      </c>
      <c r="M16" s="1250">
        <v>0</v>
      </c>
      <c r="N16" s="571" t="s">
        <v>309</v>
      </c>
    </row>
    <row r="17" spans="1:14" s="379" customFormat="1" ht="19.5" customHeight="1">
      <c r="A17" s="496" t="s">
        <v>310</v>
      </c>
      <c r="B17" s="314" t="s">
        <v>1580</v>
      </c>
      <c r="C17" s="623" t="s">
        <v>1580</v>
      </c>
      <c r="D17" s="623" t="s">
        <v>1580</v>
      </c>
      <c r="E17" s="623" t="s">
        <v>1580</v>
      </c>
      <c r="F17" s="623" t="s">
        <v>1580</v>
      </c>
      <c r="G17" s="623" t="s">
        <v>1580</v>
      </c>
      <c r="H17" s="843">
        <v>0</v>
      </c>
      <c r="I17" s="843">
        <v>0</v>
      </c>
      <c r="J17" s="1244">
        <v>0</v>
      </c>
      <c r="K17" s="1244">
        <v>0</v>
      </c>
      <c r="L17" s="1250">
        <v>0</v>
      </c>
      <c r="M17" s="1250">
        <v>0</v>
      </c>
      <c r="N17" s="571" t="s">
        <v>311</v>
      </c>
    </row>
    <row r="18" spans="1:14" s="379" customFormat="1" ht="19.5" customHeight="1">
      <c r="A18" s="496" t="s">
        <v>312</v>
      </c>
      <c r="B18" s="314" t="s">
        <v>1580</v>
      </c>
      <c r="C18" s="623" t="s">
        <v>1580</v>
      </c>
      <c r="D18" s="623" t="s">
        <v>1580</v>
      </c>
      <c r="E18" s="623" t="s">
        <v>1580</v>
      </c>
      <c r="F18" s="623" t="s">
        <v>1580</v>
      </c>
      <c r="G18" s="623" t="s">
        <v>1580</v>
      </c>
      <c r="H18" s="843">
        <v>0</v>
      </c>
      <c r="I18" s="843">
        <v>0</v>
      </c>
      <c r="J18" s="1244">
        <v>0</v>
      </c>
      <c r="K18" s="1244">
        <v>0</v>
      </c>
      <c r="L18" s="1250">
        <v>0</v>
      </c>
      <c r="M18" s="1250">
        <v>0</v>
      </c>
      <c r="N18" s="571" t="s">
        <v>313</v>
      </c>
    </row>
    <row r="19" spans="1:16" s="379" customFormat="1" ht="19.5" customHeight="1">
      <c r="A19" s="498" t="s">
        <v>314</v>
      </c>
      <c r="B19" s="624">
        <v>153</v>
      </c>
      <c r="C19" s="624">
        <v>381</v>
      </c>
      <c r="D19" s="625" t="s">
        <v>1580</v>
      </c>
      <c r="E19" s="625" t="s">
        <v>1580</v>
      </c>
      <c r="F19" s="625" t="s">
        <v>1580</v>
      </c>
      <c r="G19" s="625" t="s">
        <v>1580</v>
      </c>
      <c r="H19" s="846">
        <v>22</v>
      </c>
      <c r="I19" s="846">
        <v>50</v>
      </c>
      <c r="J19" s="1247">
        <v>0</v>
      </c>
      <c r="K19" s="1247">
        <v>0</v>
      </c>
      <c r="L19" s="701">
        <v>19</v>
      </c>
      <c r="M19" s="702">
        <v>258</v>
      </c>
      <c r="N19" s="572" t="s">
        <v>918</v>
      </c>
      <c r="O19" s="516"/>
      <c r="P19" s="516"/>
    </row>
    <row r="20" spans="1:15" s="76" customFormat="1" ht="18" customHeight="1">
      <c r="A20" s="188" t="s">
        <v>1284</v>
      </c>
      <c r="B20" s="203"/>
      <c r="C20" s="203"/>
      <c r="D20" s="203"/>
      <c r="E20" s="203"/>
      <c r="G20" s="380"/>
      <c r="I20" s="380"/>
      <c r="K20" s="276"/>
      <c r="M20" s="276"/>
      <c r="N20" s="276" t="s">
        <v>792</v>
      </c>
      <c r="O20" s="276"/>
    </row>
    <row r="21" s="76" customFormat="1" ht="12.75">
      <c r="A21" s="76" t="s">
        <v>1738</v>
      </c>
    </row>
  </sheetData>
  <mergeCells count="7">
    <mergeCell ref="J3:K3"/>
    <mergeCell ref="L3:M3"/>
    <mergeCell ref="A1:N1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D6" sqref="D6"/>
    </sheetView>
  </sheetViews>
  <sheetFormatPr defaultColWidth="9.140625" defaultRowHeight="12.75"/>
  <cols>
    <col min="1" max="1" width="10.8515625" style="72" customWidth="1"/>
    <col min="2" max="2" width="12.28125" style="72" customWidth="1"/>
    <col min="3" max="3" width="14.421875" style="72" customWidth="1"/>
    <col min="4" max="4" width="10.57421875" style="72" customWidth="1"/>
    <col min="5" max="5" width="13.57421875" style="72" customWidth="1"/>
    <col min="6" max="6" width="8.7109375" style="72" customWidth="1"/>
    <col min="7" max="7" width="11.57421875" style="72" customWidth="1"/>
    <col min="8" max="8" width="8.7109375" style="72" customWidth="1"/>
    <col min="9" max="9" width="10.7109375" style="72" customWidth="1"/>
    <col min="10" max="10" width="9.7109375" style="72" customWidth="1"/>
    <col min="11" max="11" width="12.7109375" style="72" bestFit="1" customWidth="1"/>
    <col min="12" max="12" width="9.57421875" style="72" customWidth="1"/>
    <col min="13" max="13" width="11.28125" style="72" customWidth="1"/>
    <col min="14" max="14" width="9.140625" style="72" customWidth="1"/>
    <col min="15" max="15" width="12.00390625" style="72" customWidth="1"/>
    <col min="16" max="16" width="11.00390625" style="72" customWidth="1"/>
    <col min="17" max="16384" width="9.140625" style="72" customWidth="1"/>
  </cols>
  <sheetData>
    <row r="1" spans="1:16" ht="32.25" customHeight="1">
      <c r="A1" s="1512" t="s">
        <v>876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</row>
    <row r="2" spans="1:16" s="53" customFormat="1" ht="18" customHeight="1">
      <c r="A2" s="339" t="s">
        <v>1185</v>
      </c>
      <c r="B2" s="340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P2" s="341" t="s">
        <v>253</v>
      </c>
    </row>
    <row r="3" spans="1:16" s="76" customFormat="1" ht="24.75" customHeight="1">
      <c r="A3" s="331"/>
      <c r="B3" s="1549" t="s">
        <v>315</v>
      </c>
      <c r="C3" s="1527"/>
      <c r="D3" s="1549" t="s">
        <v>316</v>
      </c>
      <c r="E3" s="1527"/>
      <c r="F3" s="1549" t="s">
        <v>317</v>
      </c>
      <c r="G3" s="1527"/>
      <c r="H3" s="1549" t="s">
        <v>318</v>
      </c>
      <c r="I3" s="1527"/>
      <c r="J3" s="1549" t="s">
        <v>319</v>
      </c>
      <c r="K3" s="1527"/>
      <c r="L3" s="1549" t="s">
        <v>320</v>
      </c>
      <c r="M3" s="1527"/>
      <c r="N3" s="1525" t="s">
        <v>321</v>
      </c>
      <c r="O3" s="1527"/>
      <c r="P3" s="580"/>
    </row>
    <row r="4" spans="1:16" s="76" customFormat="1" ht="24.75" customHeight="1">
      <c r="A4" s="241" t="s">
        <v>1205</v>
      </c>
      <c r="B4" s="1695" t="s">
        <v>1388</v>
      </c>
      <c r="C4" s="1694"/>
      <c r="D4" s="1695" t="s">
        <v>273</v>
      </c>
      <c r="E4" s="1694"/>
      <c r="F4" s="1695" t="s">
        <v>274</v>
      </c>
      <c r="G4" s="1694"/>
      <c r="H4" s="1693" t="s">
        <v>275</v>
      </c>
      <c r="I4" s="1694"/>
      <c r="J4" s="1695" t="s">
        <v>322</v>
      </c>
      <c r="K4" s="1694"/>
      <c r="L4" s="1695" t="s">
        <v>323</v>
      </c>
      <c r="M4" s="1694"/>
      <c r="N4" s="1693" t="s">
        <v>324</v>
      </c>
      <c r="O4" s="1694"/>
      <c r="P4" s="561" t="s">
        <v>1449</v>
      </c>
    </row>
    <row r="5" spans="1:16" s="76" customFormat="1" ht="24.75" customHeight="1">
      <c r="A5" s="581"/>
      <c r="B5" s="102" t="s">
        <v>325</v>
      </c>
      <c r="C5" s="102" t="s">
        <v>326</v>
      </c>
      <c r="D5" s="102" t="s">
        <v>325</v>
      </c>
      <c r="E5" s="102" t="s">
        <v>326</v>
      </c>
      <c r="F5" s="102" t="s">
        <v>325</v>
      </c>
      <c r="G5" s="102" t="s">
        <v>326</v>
      </c>
      <c r="H5" s="102" t="s">
        <v>325</v>
      </c>
      <c r="I5" s="102" t="s">
        <v>326</v>
      </c>
      <c r="J5" s="102" t="s">
        <v>325</v>
      </c>
      <c r="K5" s="102" t="s">
        <v>326</v>
      </c>
      <c r="L5" s="102" t="s">
        <v>325</v>
      </c>
      <c r="M5" s="102" t="s">
        <v>326</v>
      </c>
      <c r="N5" s="102" t="s">
        <v>325</v>
      </c>
      <c r="O5" s="102" t="s">
        <v>326</v>
      </c>
      <c r="P5" s="581"/>
    </row>
    <row r="6" spans="1:16" s="76" customFormat="1" ht="24.75" customHeight="1">
      <c r="A6" s="573"/>
      <c r="B6" s="208" t="s">
        <v>286</v>
      </c>
      <c r="C6" s="208" t="s">
        <v>287</v>
      </c>
      <c r="D6" s="208" t="s">
        <v>286</v>
      </c>
      <c r="E6" s="208" t="s">
        <v>287</v>
      </c>
      <c r="F6" s="208" t="s">
        <v>286</v>
      </c>
      <c r="G6" s="208" t="s">
        <v>287</v>
      </c>
      <c r="H6" s="208" t="s">
        <v>286</v>
      </c>
      <c r="I6" s="208" t="s">
        <v>287</v>
      </c>
      <c r="J6" s="208" t="s">
        <v>286</v>
      </c>
      <c r="K6" s="208" t="s">
        <v>287</v>
      </c>
      <c r="L6" s="208" t="s">
        <v>286</v>
      </c>
      <c r="M6" s="208" t="s">
        <v>287</v>
      </c>
      <c r="N6" s="208" t="s">
        <v>286</v>
      </c>
      <c r="O6" s="208" t="s">
        <v>287</v>
      </c>
      <c r="P6" s="573"/>
    </row>
    <row r="7" spans="1:16" s="479" customFormat="1" ht="23.25" customHeight="1">
      <c r="A7" s="494" t="s">
        <v>1681</v>
      </c>
      <c r="B7" s="1254">
        <f>SUM(B8:B19)</f>
        <v>54810200</v>
      </c>
      <c r="C7" s="1255">
        <f>SUM(C8:C19)</f>
        <v>324954070</v>
      </c>
      <c r="D7" s="1255">
        <f aca="true" t="shared" si="0" ref="D7:O7">SUM(D8:D19)</f>
        <v>50847000</v>
      </c>
      <c r="E7" s="1255">
        <f t="shared" si="0"/>
        <v>310713765</v>
      </c>
      <c r="F7" s="1255">
        <f t="shared" si="0"/>
        <v>891300</v>
      </c>
      <c r="G7" s="1255">
        <f t="shared" si="0"/>
        <v>2455895</v>
      </c>
      <c r="H7" s="1255">
        <f t="shared" si="0"/>
        <v>1226300</v>
      </c>
      <c r="I7" s="1255">
        <f t="shared" si="0"/>
        <v>4069962</v>
      </c>
      <c r="J7" s="1255">
        <f t="shared" si="0"/>
        <v>196000</v>
      </c>
      <c r="K7" s="1255">
        <f t="shared" si="0"/>
        <v>905664</v>
      </c>
      <c r="L7" s="1255">
        <f t="shared" si="0"/>
        <v>1372600</v>
      </c>
      <c r="M7" s="1255">
        <f t="shared" si="0"/>
        <v>5345037</v>
      </c>
      <c r="N7" s="1255">
        <f t="shared" si="0"/>
        <v>277000</v>
      </c>
      <c r="O7" s="1256">
        <f t="shared" si="0"/>
        <v>1463747</v>
      </c>
      <c r="P7" s="495" t="s">
        <v>1679</v>
      </c>
    </row>
    <row r="8" spans="1:16" s="479" customFormat="1" ht="23.25" customHeight="1">
      <c r="A8" s="578" t="s">
        <v>327</v>
      </c>
      <c r="B8" s="1260">
        <f aca="true" t="shared" si="1" ref="B8:C19">SUM(D8,F8,H8,J8,L8,N8)</f>
        <v>3582800</v>
      </c>
      <c r="C8" s="892">
        <f t="shared" si="1"/>
        <v>25216708</v>
      </c>
      <c r="D8" s="893">
        <v>3386000</v>
      </c>
      <c r="E8" s="893">
        <v>24452971</v>
      </c>
      <c r="F8" s="893">
        <f>(900+57000)</f>
        <v>57900</v>
      </c>
      <c r="G8" s="894">
        <f>(15033+139590)</f>
        <v>154623</v>
      </c>
      <c r="H8" s="1257">
        <f>(28000+10000+2000+900)</f>
        <v>40900</v>
      </c>
      <c r="I8" s="893">
        <f>(151571+14187+10044+5716)</f>
        <v>181518</v>
      </c>
      <c r="J8" s="1258" t="s">
        <v>1184</v>
      </c>
      <c r="K8" s="1258" t="s">
        <v>1184</v>
      </c>
      <c r="L8" s="895">
        <v>82000</v>
      </c>
      <c r="M8" s="893">
        <v>351338</v>
      </c>
      <c r="N8" s="893">
        <v>16000</v>
      </c>
      <c r="O8" s="896">
        <v>76258</v>
      </c>
      <c r="P8" s="571" t="s">
        <v>328</v>
      </c>
    </row>
    <row r="9" spans="1:16" s="479" customFormat="1" ht="23.25" customHeight="1">
      <c r="A9" s="578" t="s">
        <v>329</v>
      </c>
      <c r="B9" s="1260">
        <f t="shared" si="1"/>
        <v>6536800</v>
      </c>
      <c r="C9" s="892">
        <f t="shared" si="1"/>
        <v>15660640</v>
      </c>
      <c r="D9" s="893">
        <v>6352000</v>
      </c>
      <c r="E9" s="893">
        <v>14856900</v>
      </c>
      <c r="F9" s="893">
        <f>(900+34000)</f>
        <v>34900</v>
      </c>
      <c r="G9" s="894">
        <f>(6331+97033)</f>
        <v>103364</v>
      </c>
      <c r="H9" s="893">
        <f>(23000+17000+6000+900)</f>
        <v>46900</v>
      </c>
      <c r="I9" s="893">
        <f>(138805+44023+41841+3604)</f>
        <v>228273</v>
      </c>
      <c r="J9" s="1258" t="s">
        <v>1184</v>
      </c>
      <c r="K9" s="1258" t="s">
        <v>1184</v>
      </c>
      <c r="L9" s="895">
        <v>76000</v>
      </c>
      <c r="M9" s="893">
        <v>318903</v>
      </c>
      <c r="N9" s="893">
        <v>27000</v>
      </c>
      <c r="O9" s="896">
        <v>153200</v>
      </c>
      <c r="P9" s="571" t="s">
        <v>330</v>
      </c>
    </row>
    <row r="10" spans="1:16" s="479" customFormat="1" ht="23.25" customHeight="1">
      <c r="A10" s="578" t="s">
        <v>331</v>
      </c>
      <c r="B10" s="1260">
        <f t="shared" si="1"/>
        <v>4722900</v>
      </c>
      <c r="C10" s="892">
        <f t="shared" si="1"/>
        <v>28265653</v>
      </c>
      <c r="D10" s="893">
        <v>4392000</v>
      </c>
      <c r="E10" s="893">
        <v>26771456</v>
      </c>
      <c r="F10" s="893">
        <f>(900+20000)</f>
        <v>20900</v>
      </c>
      <c r="G10" s="894">
        <f>(9233+71278)</f>
        <v>80511</v>
      </c>
      <c r="H10" s="893">
        <f>(16000+76000+8000+1000)</f>
        <v>101000</v>
      </c>
      <c r="I10" s="893">
        <f>(122813+349816+56331+7046)</f>
        <v>536006</v>
      </c>
      <c r="J10" s="1258" t="s">
        <v>1184</v>
      </c>
      <c r="K10" s="1258" t="s">
        <v>1184</v>
      </c>
      <c r="L10" s="895">
        <v>166000</v>
      </c>
      <c r="M10" s="893">
        <v>655249</v>
      </c>
      <c r="N10" s="893">
        <v>43000</v>
      </c>
      <c r="O10" s="896">
        <v>222431</v>
      </c>
      <c r="P10" s="571" t="s">
        <v>332</v>
      </c>
    </row>
    <row r="11" spans="1:16" s="479" customFormat="1" ht="23.25" customHeight="1">
      <c r="A11" s="578" t="s">
        <v>333</v>
      </c>
      <c r="B11" s="1260">
        <f t="shared" si="1"/>
        <v>2551900</v>
      </c>
      <c r="C11" s="892">
        <f t="shared" si="1"/>
        <v>20898765</v>
      </c>
      <c r="D11" s="893">
        <v>2184000</v>
      </c>
      <c r="E11" s="893">
        <v>19258852</v>
      </c>
      <c r="F11" s="893">
        <f>(900+48000)</f>
        <v>48900</v>
      </c>
      <c r="G11" s="894">
        <f>(12462+172260)</f>
        <v>184722</v>
      </c>
      <c r="H11" s="893">
        <f>(43000+35000+8000+1000)</f>
        <v>87000</v>
      </c>
      <c r="I11" s="893">
        <f>(300030+88154+61717+14844)</f>
        <v>464745</v>
      </c>
      <c r="J11" s="1258" t="s">
        <v>1184</v>
      </c>
      <c r="K11" s="1258" t="s">
        <v>1184</v>
      </c>
      <c r="L11" s="895">
        <v>182000</v>
      </c>
      <c r="M11" s="893">
        <v>701163</v>
      </c>
      <c r="N11" s="893">
        <v>50000</v>
      </c>
      <c r="O11" s="896">
        <v>289283</v>
      </c>
      <c r="P11" s="571" t="s">
        <v>334</v>
      </c>
    </row>
    <row r="12" spans="1:16" s="479" customFormat="1" ht="23.25" customHeight="1">
      <c r="A12" s="578" t="s">
        <v>335</v>
      </c>
      <c r="B12" s="1260">
        <f t="shared" si="1"/>
        <v>2612900</v>
      </c>
      <c r="C12" s="892">
        <f t="shared" si="1"/>
        <v>18270262</v>
      </c>
      <c r="D12" s="893">
        <v>2257000</v>
      </c>
      <c r="E12" s="893">
        <v>17107185</v>
      </c>
      <c r="F12" s="893">
        <f>(900+142000)</f>
        <v>142900</v>
      </c>
      <c r="G12" s="894">
        <f>(7821+348358)</f>
        <v>356179</v>
      </c>
      <c r="H12" s="893">
        <f>(7000+64000+7000+3000)</f>
        <v>81000</v>
      </c>
      <c r="I12" s="893">
        <f>(44521+81060+48308+24769)</f>
        <v>198658</v>
      </c>
      <c r="J12" s="1258" t="s">
        <v>1184</v>
      </c>
      <c r="K12" s="1258" t="s">
        <v>1184</v>
      </c>
      <c r="L12" s="895">
        <v>89000</v>
      </c>
      <c r="M12" s="893">
        <v>350041</v>
      </c>
      <c r="N12" s="893">
        <v>43000</v>
      </c>
      <c r="O12" s="896">
        <v>258199</v>
      </c>
      <c r="P12" s="571" t="s">
        <v>336</v>
      </c>
    </row>
    <row r="13" spans="1:16" s="479" customFormat="1" ht="23.25" customHeight="1">
      <c r="A13" s="578" t="s">
        <v>337</v>
      </c>
      <c r="B13" s="1260">
        <f t="shared" si="1"/>
        <v>2894000</v>
      </c>
      <c r="C13" s="892">
        <f t="shared" si="1"/>
        <v>21176781</v>
      </c>
      <c r="D13" s="893">
        <v>2463000</v>
      </c>
      <c r="E13" s="893">
        <v>19620168</v>
      </c>
      <c r="F13" s="893">
        <f>(2000+174000)</f>
        <v>176000</v>
      </c>
      <c r="G13" s="894">
        <f>(41382+371252)</f>
        <v>412634</v>
      </c>
      <c r="H13" s="893">
        <f>(2000+81000+5000+1000)</f>
        <v>89000</v>
      </c>
      <c r="I13" s="893">
        <f>(6909+192530+38121+5189)</f>
        <v>242749</v>
      </c>
      <c r="J13" s="893">
        <v>113000</v>
      </c>
      <c r="K13" s="893">
        <v>625542</v>
      </c>
      <c r="L13" s="895">
        <v>6000</v>
      </c>
      <c r="M13" s="893">
        <v>25451</v>
      </c>
      <c r="N13" s="893">
        <v>47000</v>
      </c>
      <c r="O13" s="896">
        <v>250237</v>
      </c>
      <c r="P13" s="571" t="s">
        <v>338</v>
      </c>
    </row>
    <row r="14" spans="1:16" s="479" customFormat="1" ht="23.25" customHeight="1">
      <c r="A14" s="578" t="s">
        <v>339</v>
      </c>
      <c r="B14" s="1260">
        <f t="shared" si="1"/>
        <v>2936900</v>
      </c>
      <c r="C14" s="892">
        <f t="shared" si="1"/>
        <v>24224965</v>
      </c>
      <c r="D14" s="893">
        <v>2732000</v>
      </c>
      <c r="E14" s="893">
        <v>23614145</v>
      </c>
      <c r="F14" s="893">
        <f>(6000+89000)</f>
        <v>95000</v>
      </c>
      <c r="G14" s="893">
        <f>(59903+198185)</f>
        <v>258088</v>
      </c>
      <c r="H14" s="893">
        <f>(32000+65000+2000)</f>
        <v>99000</v>
      </c>
      <c r="I14" s="893">
        <f>(97282+186138+13437)</f>
        <v>296857</v>
      </c>
      <c r="J14" s="1258" t="s">
        <v>1184</v>
      </c>
      <c r="K14" s="1258" t="s">
        <v>1184</v>
      </c>
      <c r="L14" s="895">
        <v>900</v>
      </c>
      <c r="M14" s="893">
        <v>3141</v>
      </c>
      <c r="N14" s="893">
        <v>10000</v>
      </c>
      <c r="O14" s="896">
        <v>52734</v>
      </c>
      <c r="P14" s="571" t="s">
        <v>340</v>
      </c>
    </row>
    <row r="15" spans="1:16" s="479" customFormat="1" ht="23.25" customHeight="1">
      <c r="A15" s="578" t="s">
        <v>341</v>
      </c>
      <c r="B15" s="1260">
        <f t="shared" si="1"/>
        <v>5021700</v>
      </c>
      <c r="C15" s="892">
        <f t="shared" si="1"/>
        <v>29512007</v>
      </c>
      <c r="D15" s="893">
        <v>4717000</v>
      </c>
      <c r="E15" s="893">
        <v>28805334</v>
      </c>
      <c r="F15" s="893">
        <f>(9000+11000)</f>
        <v>20000</v>
      </c>
      <c r="G15" s="894">
        <f>(64713+30989)</f>
        <v>95702</v>
      </c>
      <c r="H15" s="893">
        <f>(110000+172000+1000)</f>
        <v>283000</v>
      </c>
      <c r="I15" s="893">
        <f>(234652+370391+3709)</f>
        <v>608752</v>
      </c>
      <c r="J15" s="1258" t="s">
        <v>1184</v>
      </c>
      <c r="K15" s="1258" t="s">
        <v>1184</v>
      </c>
      <c r="L15" s="895">
        <v>700</v>
      </c>
      <c r="M15" s="893">
        <v>1020</v>
      </c>
      <c r="N15" s="893">
        <v>1000</v>
      </c>
      <c r="O15" s="896">
        <v>1199</v>
      </c>
      <c r="P15" s="571" t="s">
        <v>342</v>
      </c>
    </row>
    <row r="16" spans="1:16" s="479" customFormat="1" ht="23.25" customHeight="1">
      <c r="A16" s="578" t="s">
        <v>343</v>
      </c>
      <c r="B16" s="1260">
        <f t="shared" si="1"/>
        <v>8123000</v>
      </c>
      <c r="C16" s="892">
        <f t="shared" si="1"/>
        <v>50418740</v>
      </c>
      <c r="D16" s="893">
        <v>7792000</v>
      </c>
      <c r="E16" s="893">
        <v>49362883</v>
      </c>
      <c r="F16" s="893">
        <f>(3000+47000)</f>
        <v>50000</v>
      </c>
      <c r="G16" s="894">
        <f>(27284+157088)</f>
        <v>184372</v>
      </c>
      <c r="H16" s="893">
        <f>(18000+131000+2000)</f>
        <v>151000</v>
      </c>
      <c r="I16" s="893">
        <f>(52603+348021+10084)</f>
        <v>410708</v>
      </c>
      <c r="J16" s="893">
        <v>83000</v>
      </c>
      <c r="K16" s="893">
        <v>280122</v>
      </c>
      <c r="L16" s="895">
        <v>44000</v>
      </c>
      <c r="M16" s="893">
        <v>176029</v>
      </c>
      <c r="N16" s="893">
        <v>3000</v>
      </c>
      <c r="O16" s="896">
        <v>4626</v>
      </c>
      <c r="P16" s="571" t="s">
        <v>344</v>
      </c>
    </row>
    <row r="17" spans="1:16" s="479" customFormat="1" ht="23.25" customHeight="1">
      <c r="A17" s="578" t="s">
        <v>345</v>
      </c>
      <c r="B17" s="1260">
        <f t="shared" si="1"/>
        <v>4984000</v>
      </c>
      <c r="C17" s="892">
        <f t="shared" si="1"/>
        <v>27307801</v>
      </c>
      <c r="D17" s="893">
        <v>4596000</v>
      </c>
      <c r="E17" s="893">
        <v>25921591</v>
      </c>
      <c r="F17" s="893">
        <f>(6000+1000+68000)</f>
        <v>75000</v>
      </c>
      <c r="G17" s="894">
        <f>(47917+1676+180038)</f>
        <v>229631</v>
      </c>
      <c r="H17" s="893">
        <f>(10000+81000+3000)</f>
        <v>94000</v>
      </c>
      <c r="I17" s="893">
        <f>(29514+265028+12094+7)</f>
        <v>306643</v>
      </c>
      <c r="J17" s="1258" t="s">
        <v>1184</v>
      </c>
      <c r="K17" s="1258" t="s">
        <v>1184</v>
      </c>
      <c r="L17" s="895">
        <v>213000</v>
      </c>
      <c r="M17" s="893">
        <v>826852</v>
      </c>
      <c r="N17" s="893">
        <v>6000</v>
      </c>
      <c r="O17" s="896">
        <v>23084</v>
      </c>
      <c r="P17" s="571" t="s">
        <v>346</v>
      </c>
    </row>
    <row r="18" spans="1:16" s="479" customFormat="1" ht="23.25" customHeight="1">
      <c r="A18" s="578" t="s">
        <v>347</v>
      </c>
      <c r="B18" s="1260">
        <f t="shared" si="1"/>
        <v>6128000</v>
      </c>
      <c r="C18" s="892">
        <f t="shared" si="1"/>
        <v>34977288</v>
      </c>
      <c r="D18" s="893">
        <v>5713000</v>
      </c>
      <c r="E18" s="893">
        <v>33579784</v>
      </c>
      <c r="F18" s="893">
        <f>(4000+92000)</f>
        <v>96000</v>
      </c>
      <c r="G18" s="894">
        <f>(25886+977+209079)</f>
        <v>235942</v>
      </c>
      <c r="H18" s="893">
        <f>(14000+33000+4000)</f>
        <v>51000</v>
      </c>
      <c r="I18" s="893">
        <f>(38753+124619+15805)</f>
        <v>179177</v>
      </c>
      <c r="J18" s="1258" t="s">
        <v>1184</v>
      </c>
      <c r="K18" s="1258" t="s">
        <v>1184</v>
      </c>
      <c r="L18" s="895">
        <v>251000</v>
      </c>
      <c r="M18" s="893">
        <v>941269</v>
      </c>
      <c r="N18" s="893">
        <v>17000</v>
      </c>
      <c r="O18" s="896">
        <v>41116</v>
      </c>
      <c r="P18" s="571" t="s">
        <v>348</v>
      </c>
    </row>
    <row r="19" spans="1:16" s="479" customFormat="1" ht="23.25" customHeight="1">
      <c r="A19" s="579" t="s">
        <v>349</v>
      </c>
      <c r="B19" s="1261">
        <f t="shared" si="1"/>
        <v>4715300</v>
      </c>
      <c r="C19" s="1253">
        <f t="shared" si="1"/>
        <v>29024460</v>
      </c>
      <c r="D19" s="897">
        <v>4263000</v>
      </c>
      <c r="E19" s="897">
        <v>27362496</v>
      </c>
      <c r="F19" s="897">
        <f>(500+300+73000)</f>
        <v>73800</v>
      </c>
      <c r="G19" s="897">
        <f>(896+116+159115)</f>
        <v>160127</v>
      </c>
      <c r="H19" s="897">
        <f>(96000+4000+2000+500)</f>
        <v>102500</v>
      </c>
      <c r="I19" s="897">
        <f>(382169+23998+8979+730)</f>
        <v>415876</v>
      </c>
      <c r="J19" s="1259" t="s">
        <v>1184</v>
      </c>
      <c r="K19" s="1259" t="s">
        <v>1184</v>
      </c>
      <c r="L19" s="898">
        <v>262000</v>
      </c>
      <c r="M19" s="897">
        <v>994581</v>
      </c>
      <c r="N19" s="897">
        <v>14000</v>
      </c>
      <c r="O19" s="899">
        <v>91380</v>
      </c>
      <c r="P19" s="572" t="s">
        <v>350</v>
      </c>
    </row>
    <row r="20" spans="1:16" s="413" customFormat="1" ht="15.75" customHeight="1">
      <c r="A20" s="410" t="s">
        <v>1737</v>
      </c>
      <c r="B20" s="343"/>
      <c r="C20" s="343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2" t="s">
        <v>351</v>
      </c>
    </row>
    <row r="21" s="76" customFormat="1" ht="15.75" customHeight="1">
      <c r="A21" s="76" t="s">
        <v>1738</v>
      </c>
    </row>
    <row r="22" ht="14.25">
      <c r="A22" s="342"/>
    </row>
  </sheetData>
  <mergeCells count="15">
    <mergeCell ref="A1:P1"/>
    <mergeCell ref="B3:C3"/>
    <mergeCell ref="D3:E3"/>
    <mergeCell ref="F3:G3"/>
    <mergeCell ref="H3:I3"/>
    <mergeCell ref="J3:K3"/>
    <mergeCell ref="L3:M3"/>
    <mergeCell ref="N3:O3"/>
    <mergeCell ref="J4:K4"/>
    <mergeCell ref="L4:M4"/>
    <mergeCell ref="N4:O4"/>
    <mergeCell ref="B4:C4"/>
    <mergeCell ref="D4:E4"/>
    <mergeCell ref="F4:G4"/>
    <mergeCell ref="H4:I4"/>
  </mergeCells>
  <printOptions/>
  <pageMargins left="0.59" right="0.7480314960629921" top="0.984251968503937" bottom="0.67" header="0.5118110236220472" footer="0.5118110236220472"/>
  <pageSetup horizontalDpi="600" verticalDpi="600" orientation="landscape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6" sqref="C6"/>
    </sheetView>
  </sheetViews>
  <sheetFormatPr defaultColWidth="9.140625" defaultRowHeight="12.75"/>
  <cols>
    <col min="6" max="6" width="18.140625" style="0" customWidth="1"/>
    <col min="12" max="12" width="19.421875" style="0" customWidth="1"/>
  </cols>
  <sheetData>
    <row r="1" spans="1:12" ht="23.25">
      <c r="A1" s="1711" t="s">
        <v>627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</row>
    <row r="2" spans="1:12" ht="12.75">
      <c r="A2" s="900" t="s">
        <v>459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2" t="s">
        <v>460</v>
      </c>
    </row>
    <row r="3" spans="1:12" ht="12.75">
      <c r="A3" s="903"/>
      <c r="B3" s="904" t="s">
        <v>461</v>
      </c>
      <c r="C3" s="905" t="s">
        <v>462</v>
      </c>
      <c r="D3" s="1712" t="s">
        <v>463</v>
      </c>
      <c r="E3" s="1713"/>
      <c r="F3" s="1714"/>
      <c r="G3" s="1715" t="s">
        <v>464</v>
      </c>
      <c r="H3" s="1713"/>
      <c r="I3" s="1713"/>
      <c r="J3" s="1713"/>
      <c r="K3" s="1714"/>
      <c r="L3" s="925"/>
    </row>
    <row r="4" spans="1:12" ht="12.75">
      <c r="A4" s="906" t="s">
        <v>465</v>
      </c>
      <c r="B4" s="907"/>
      <c r="C4" s="908"/>
      <c r="D4" s="1716" t="s">
        <v>466</v>
      </c>
      <c r="E4" s="1717"/>
      <c r="F4" s="1718"/>
      <c r="G4" s="1719" t="s">
        <v>467</v>
      </c>
      <c r="H4" s="1717"/>
      <c r="I4" s="1717"/>
      <c r="J4" s="1717"/>
      <c r="K4" s="1718"/>
      <c r="L4" s="909" t="s">
        <v>1449</v>
      </c>
    </row>
    <row r="5" spans="1:12" ht="12.75">
      <c r="A5" s="913"/>
      <c r="B5" s="907" t="s">
        <v>1195</v>
      </c>
      <c r="C5" s="908"/>
      <c r="D5" s="914"/>
      <c r="E5" s="905" t="s">
        <v>109</v>
      </c>
      <c r="F5" s="905" t="s">
        <v>468</v>
      </c>
      <c r="G5" s="905" t="s">
        <v>469</v>
      </c>
      <c r="H5" s="905" t="s">
        <v>470</v>
      </c>
      <c r="I5" s="905" t="s">
        <v>471</v>
      </c>
      <c r="J5" s="905" t="s">
        <v>1214</v>
      </c>
      <c r="K5" s="915" t="s">
        <v>472</v>
      </c>
      <c r="L5" s="909"/>
    </row>
    <row r="6" spans="1:12" ht="12.75">
      <c r="A6" s="906" t="s">
        <v>473</v>
      </c>
      <c r="B6" s="907" t="s">
        <v>474</v>
      </c>
      <c r="C6" s="908"/>
      <c r="D6" s="908"/>
      <c r="E6" s="908"/>
      <c r="F6" s="908"/>
      <c r="G6" s="908"/>
      <c r="H6" s="908"/>
      <c r="I6" s="908"/>
      <c r="J6" s="908" t="s">
        <v>475</v>
      </c>
      <c r="K6" s="915" t="s">
        <v>476</v>
      </c>
      <c r="L6" s="909" t="s">
        <v>477</v>
      </c>
    </row>
    <row r="7" spans="1:12" ht="12.75">
      <c r="A7" s="911"/>
      <c r="B7" s="910" t="s">
        <v>478</v>
      </c>
      <c r="C7" s="916" t="s">
        <v>479</v>
      </c>
      <c r="D7" s="916"/>
      <c r="E7" s="916" t="s">
        <v>1392</v>
      </c>
      <c r="F7" s="916" t="s">
        <v>1436</v>
      </c>
      <c r="G7" s="916" t="s">
        <v>480</v>
      </c>
      <c r="H7" s="916" t="s">
        <v>481</v>
      </c>
      <c r="I7" s="916" t="s">
        <v>482</v>
      </c>
      <c r="J7" s="916" t="s">
        <v>483</v>
      </c>
      <c r="K7" s="916"/>
      <c r="L7" s="912"/>
    </row>
    <row r="8" spans="1:12" ht="12.75">
      <c r="A8" s="913" t="s">
        <v>1440</v>
      </c>
      <c r="B8" s="917">
        <v>7</v>
      </c>
      <c r="C8" s="918">
        <v>15431</v>
      </c>
      <c r="D8" s="918">
        <v>451</v>
      </c>
      <c r="E8" s="918">
        <v>354</v>
      </c>
      <c r="F8" s="918">
        <v>97</v>
      </c>
      <c r="G8" s="918">
        <v>309981935</v>
      </c>
      <c r="H8" s="918">
        <v>56720621</v>
      </c>
      <c r="I8" s="918">
        <v>6101395</v>
      </c>
      <c r="J8" s="918">
        <v>12675118.312</v>
      </c>
      <c r="K8" s="919">
        <v>52663257</v>
      </c>
      <c r="L8" s="909" t="s">
        <v>1440</v>
      </c>
    </row>
    <row r="9" spans="1:12" ht="12.75">
      <c r="A9" s="913" t="s">
        <v>1441</v>
      </c>
      <c r="B9" s="917">
        <v>7</v>
      </c>
      <c r="C9" s="918">
        <v>14374</v>
      </c>
      <c r="D9" s="918">
        <v>448</v>
      </c>
      <c r="E9" s="918">
        <v>347</v>
      </c>
      <c r="F9" s="918">
        <v>91</v>
      </c>
      <c r="G9" s="918">
        <v>346051884</v>
      </c>
      <c r="H9" s="918">
        <v>60406713</v>
      </c>
      <c r="I9" s="918">
        <v>7068162</v>
      </c>
      <c r="J9" s="918">
        <v>15041446.794999998</v>
      </c>
      <c r="K9" s="919">
        <v>51327737</v>
      </c>
      <c r="L9" s="909" t="s">
        <v>1441</v>
      </c>
    </row>
    <row r="10" spans="1:12" ht="12.75">
      <c r="A10" s="913" t="s">
        <v>193</v>
      </c>
      <c r="B10" s="917">
        <v>7</v>
      </c>
      <c r="C10" s="918">
        <v>15304</v>
      </c>
      <c r="D10" s="918">
        <v>458</v>
      </c>
      <c r="E10" s="918">
        <v>353</v>
      </c>
      <c r="F10" s="918">
        <v>95</v>
      </c>
      <c r="G10" s="918">
        <v>344686981</v>
      </c>
      <c r="H10" s="918">
        <v>59034431</v>
      </c>
      <c r="I10" s="918">
        <v>11252123</v>
      </c>
      <c r="J10" s="918">
        <v>17082175.682</v>
      </c>
      <c r="K10" s="919">
        <v>48809707</v>
      </c>
      <c r="L10" s="909" t="s">
        <v>193</v>
      </c>
    </row>
    <row r="11" spans="1:12" ht="12.75">
      <c r="A11" s="913" t="s">
        <v>1296</v>
      </c>
      <c r="B11" s="917">
        <v>7</v>
      </c>
      <c r="C11" s="918">
        <v>15107</v>
      </c>
      <c r="D11" s="918">
        <v>469</v>
      </c>
      <c r="E11" s="918">
        <v>356</v>
      </c>
      <c r="F11" s="918">
        <v>103</v>
      </c>
      <c r="G11" s="918">
        <v>440070232</v>
      </c>
      <c r="H11" s="918">
        <v>68185212</v>
      </c>
      <c r="I11" s="918">
        <v>9091312</v>
      </c>
      <c r="J11" s="918">
        <v>21946149.033999998</v>
      </c>
      <c r="K11" s="919">
        <v>44653283</v>
      </c>
      <c r="L11" s="909" t="s">
        <v>1296</v>
      </c>
    </row>
    <row r="12" spans="1:12" ht="12.75">
      <c r="A12" s="913" t="s">
        <v>1676</v>
      </c>
      <c r="B12" s="917">
        <v>7</v>
      </c>
      <c r="C12" s="918">
        <v>15065</v>
      </c>
      <c r="D12" s="918">
        <v>481</v>
      </c>
      <c r="E12" s="918">
        <v>366</v>
      </c>
      <c r="F12" s="918">
        <v>105</v>
      </c>
      <c r="G12" s="918">
        <v>510433466</v>
      </c>
      <c r="H12" s="918">
        <v>94171999</v>
      </c>
      <c r="I12" s="918">
        <v>7961023</v>
      </c>
      <c r="J12" s="918">
        <v>27455412.663000003</v>
      </c>
      <c r="K12" s="919">
        <v>43714666</v>
      </c>
      <c r="L12" s="909" t="s">
        <v>1676</v>
      </c>
    </row>
    <row r="13" spans="1:12" ht="12.75">
      <c r="A13" s="924" t="s">
        <v>1193</v>
      </c>
      <c r="B13" s="1262">
        <v>7</v>
      </c>
      <c r="C13" s="1263">
        <v>15013</v>
      </c>
      <c r="D13" s="1263">
        <v>469</v>
      </c>
      <c r="E13" s="1263">
        <v>364</v>
      </c>
      <c r="F13" s="1263">
        <v>105</v>
      </c>
      <c r="G13" s="1263">
        <v>576742777</v>
      </c>
      <c r="H13" s="1263">
        <v>84271948</v>
      </c>
      <c r="I13" s="1263">
        <v>6539914</v>
      </c>
      <c r="J13" s="1263">
        <v>40734154</v>
      </c>
      <c r="K13" s="1264">
        <v>58034324</v>
      </c>
      <c r="L13" s="926" t="s">
        <v>1679</v>
      </c>
    </row>
    <row r="14" spans="1:12" ht="12.75">
      <c r="A14" s="920"/>
      <c r="B14" s="920"/>
      <c r="C14" s="920"/>
      <c r="D14" s="920"/>
      <c r="E14" s="920"/>
      <c r="F14" s="920"/>
      <c r="G14" s="920"/>
      <c r="H14" s="920"/>
      <c r="I14" s="920"/>
      <c r="J14" s="920"/>
      <c r="K14" s="920"/>
      <c r="L14" s="920"/>
    </row>
    <row r="15" spans="1:12" ht="12.75">
      <c r="A15" s="903"/>
      <c r="B15" s="1715" t="s">
        <v>485</v>
      </c>
      <c r="C15" s="1720"/>
      <c r="D15" s="1721"/>
      <c r="E15" s="1712" t="s">
        <v>486</v>
      </c>
      <c r="F15" s="1713"/>
      <c r="G15" s="1714"/>
      <c r="H15" s="925"/>
      <c r="I15" s="920"/>
      <c r="J15" s="920"/>
      <c r="K15" s="920"/>
      <c r="L15" s="920"/>
    </row>
    <row r="16" spans="1:12" ht="12.75">
      <c r="A16" s="906" t="s">
        <v>465</v>
      </c>
      <c r="B16" s="1716" t="s">
        <v>487</v>
      </c>
      <c r="C16" s="1722"/>
      <c r="D16" s="1723"/>
      <c r="E16" s="1716" t="s">
        <v>991</v>
      </c>
      <c r="F16" s="1717"/>
      <c r="G16" s="1718"/>
      <c r="H16" s="909" t="s">
        <v>1449</v>
      </c>
      <c r="I16" s="920"/>
      <c r="J16" s="920"/>
      <c r="K16" s="920"/>
      <c r="L16" s="920"/>
    </row>
    <row r="17" spans="1:12" ht="12.75">
      <c r="A17" s="913"/>
      <c r="B17" s="914"/>
      <c r="C17" s="905" t="s">
        <v>1216</v>
      </c>
      <c r="D17" s="921" t="s">
        <v>488</v>
      </c>
      <c r="E17" s="914"/>
      <c r="F17" s="905" t="s">
        <v>1218</v>
      </c>
      <c r="G17" s="905" t="s">
        <v>1219</v>
      </c>
      <c r="H17" s="909"/>
      <c r="I17" s="920"/>
      <c r="J17" s="920"/>
      <c r="K17" s="920"/>
      <c r="L17" s="920"/>
    </row>
    <row r="18" spans="1:12" ht="12.75">
      <c r="A18" s="906" t="s">
        <v>489</v>
      </c>
      <c r="B18" s="908"/>
      <c r="C18" s="908" t="s">
        <v>1220</v>
      </c>
      <c r="D18" s="922" t="s">
        <v>490</v>
      </c>
      <c r="E18" s="908"/>
      <c r="F18" s="908" t="s">
        <v>491</v>
      </c>
      <c r="G18" s="908" t="s">
        <v>1223</v>
      </c>
      <c r="H18" s="909" t="s">
        <v>477</v>
      </c>
      <c r="I18" s="920"/>
      <c r="J18" s="920"/>
      <c r="K18" s="920"/>
      <c r="L18" s="920"/>
    </row>
    <row r="19" spans="1:12" ht="12.75">
      <c r="A19" s="911"/>
      <c r="B19" s="916"/>
      <c r="C19" s="916" t="s">
        <v>492</v>
      </c>
      <c r="D19" s="923" t="s">
        <v>493</v>
      </c>
      <c r="E19" s="916"/>
      <c r="F19" s="916" t="s">
        <v>494</v>
      </c>
      <c r="G19" s="916" t="s">
        <v>1226</v>
      </c>
      <c r="H19" s="912"/>
      <c r="I19" s="920"/>
      <c r="J19" s="920"/>
      <c r="K19" s="920"/>
      <c r="L19" s="920"/>
    </row>
    <row r="20" spans="1:12" ht="12.75">
      <c r="A20" s="913" t="s">
        <v>1440</v>
      </c>
      <c r="B20" s="918">
        <v>278537822.91400003</v>
      </c>
      <c r="C20" s="918">
        <v>135575287.055</v>
      </c>
      <c r="D20" s="918">
        <v>142962535.859</v>
      </c>
      <c r="E20" s="918">
        <v>426623672.632</v>
      </c>
      <c r="F20" s="918">
        <v>381619829.123</v>
      </c>
      <c r="G20" s="918">
        <v>45003843.509</v>
      </c>
      <c r="H20" s="909" t="s">
        <v>1440</v>
      </c>
      <c r="I20" s="920"/>
      <c r="J20" s="920"/>
      <c r="K20" s="920"/>
      <c r="L20" s="920"/>
    </row>
    <row r="21" spans="1:12" ht="12.75">
      <c r="A21" s="913" t="s">
        <v>1441</v>
      </c>
      <c r="B21" s="918">
        <v>287767229.666</v>
      </c>
      <c r="C21" s="918">
        <v>140555409.767</v>
      </c>
      <c r="D21" s="918">
        <v>147211819.899</v>
      </c>
      <c r="E21" s="918">
        <v>472278137.475</v>
      </c>
      <c r="F21" s="918">
        <v>424619881.85800004</v>
      </c>
      <c r="G21" s="918">
        <v>47658255.617</v>
      </c>
      <c r="H21" s="909" t="s">
        <v>1441</v>
      </c>
      <c r="I21" s="920"/>
      <c r="J21" s="920"/>
      <c r="K21" s="920"/>
      <c r="L21" s="920"/>
    </row>
    <row r="22" spans="1:12" ht="12.75">
      <c r="A22" s="913" t="s">
        <v>193</v>
      </c>
      <c r="B22" s="918">
        <v>293081437.089</v>
      </c>
      <c r="C22" s="918">
        <v>140675252.145</v>
      </c>
      <c r="D22" s="918">
        <v>152406184.944</v>
      </c>
      <c r="E22" s="918">
        <v>504833741.84</v>
      </c>
      <c r="F22" s="918">
        <v>452387744.38699996</v>
      </c>
      <c r="G22" s="918">
        <v>52445997.453</v>
      </c>
      <c r="H22" s="909" t="s">
        <v>193</v>
      </c>
      <c r="I22" s="920"/>
      <c r="J22" s="920"/>
      <c r="K22" s="920"/>
      <c r="L22" s="920"/>
    </row>
    <row r="23" spans="1:12" ht="12.75">
      <c r="A23" s="913" t="s">
        <v>1296</v>
      </c>
      <c r="B23" s="918">
        <v>311387623.161</v>
      </c>
      <c r="C23" s="918">
        <v>153366629.553</v>
      </c>
      <c r="D23" s="918">
        <v>158020993.608</v>
      </c>
      <c r="E23" s="918">
        <v>526049434.5</v>
      </c>
      <c r="F23" s="918">
        <v>471613641.323</v>
      </c>
      <c r="G23" s="918">
        <v>54435793.177</v>
      </c>
      <c r="H23" s="909" t="s">
        <v>1296</v>
      </c>
      <c r="I23" s="920"/>
      <c r="J23" s="920"/>
      <c r="K23" s="920"/>
      <c r="L23" s="920"/>
    </row>
    <row r="24" spans="1:12" ht="12.75">
      <c r="A24" s="913" t="s">
        <v>1676</v>
      </c>
      <c r="B24" s="918">
        <v>323464295.515</v>
      </c>
      <c r="C24" s="918">
        <v>172030241.863</v>
      </c>
      <c r="D24" s="918">
        <v>151434053.652</v>
      </c>
      <c r="E24" s="918">
        <v>566054951.454</v>
      </c>
      <c r="F24" s="918">
        <v>496607271.96</v>
      </c>
      <c r="G24" s="918">
        <v>69447679.494</v>
      </c>
      <c r="H24" s="909" t="s">
        <v>1676</v>
      </c>
      <c r="I24" s="920"/>
      <c r="J24" s="920"/>
      <c r="K24" s="920"/>
      <c r="L24" s="920"/>
    </row>
    <row r="25" spans="1:12" ht="12.75">
      <c r="A25" s="924" t="s">
        <v>1193</v>
      </c>
      <c r="B25" s="1265">
        <v>333823258</v>
      </c>
      <c r="C25" s="1265">
        <v>179100442</v>
      </c>
      <c r="D25" s="1265">
        <v>154722816</v>
      </c>
      <c r="E25" s="1265">
        <v>576141153</v>
      </c>
      <c r="F25" s="1265">
        <v>504916432</v>
      </c>
      <c r="G25" s="1265">
        <v>71224721</v>
      </c>
      <c r="H25" s="926" t="s">
        <v>1679</v>
      </c>
      <c r="I25" s="920"/>
      <c r="J25" s="920"/>
      <c r="K25" s="920"/>
      <c r="L25" s="920"/>
    </row>
    <row r="26" spans="1:12" s="969" customFormat="1" ht="13.5">
      <c r="A26" s="927" t="s">
        <v>1286</v>
      </c>
      <c r="B26" s="927"/>
      <c r="C26" s="927"/>
      <c r="D26" s="927"/>
      <c r="E26" s="927"/>
      <c r="F26" s="1709" t="s">
        <v>1287</v>
      </c>
      <c r="G26" s="1710"/>
      <c r="H26" s="1710"/>
      <c r="I26" s="1710"/>
      <c r="J26" s="1710"/>
      <c r="K26" s="1710"/>
      <c r="L26" s="1710"/>
    </row>
  </sheetData>
  <mergeCells count="10">
    <mergeCell ref="F26:L26"/>
    <mergeCell ref="A1:L1"/>
    <mergeCell ref="D3:F3"/>
    <mergeCell ref="G3:K3"/>
    <mergeCell ref="D4:F4"/>
    <mergeCell ref="G4:K4"/>
    <mergeCell ref="B15:D15"/>
    <mergeCell ref="E15:G15"/>
    <mergeCell ref="B16:D16"/>
    <mergeCell ref="E16:G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C4" sqref="C4"/>
    </sheetView>
  </sheetViews>
  <sheetFormatPr defaultColWidth="9.140625" defaultRowHeight="12.75"/>
  <cols>
    <col min="1" max="1" width="18.8515625" style="2" customWidth="1"/>
    <col min="2" max="2" width="6.7109375" style="2" customWidth="1"/>
    <col min="3" max="3" width="7.421875" style="2" customWidth="1"/>
    <col min="4" max="4" width="6.421875" style="2" customWidth="1"/>
    <col min="5" max="5" width="7.421875" style="2" customWidth="1"/>
    <col min="6" max="6" width="6.8515625" style="2" customWidth="1"/>
    <col min="7" max="7" width="7.7109375" style="2" customWidth="1"/>
    <col min="8" max="8" width="6.421875" style="2" customWidth="1"/>
    <col min="9" max="9" width="7.421875" style="2" customWidth="1"/>
    <col min="10" max="10" width="6.28125" style="2" customWidth="1"/>
    <col min="11" max="11" width="7.7109375" style="2" customWidth="1"/>
    <col min="12" max="12" width="5.7109375" style="2" customWidth="1"/>
    <col min="13" max="13" width="7.421875" style="2" customWidth="1"/>
    <col min="14" max="14" width="6.8515625" style="2" customWidth="1"/>
    <col min="15" max="15" width="7.421875" style="2" customWidth="1"/>
    <col min="16" max="16" width="5.7109375" style="2" customWidth="1"/>
    <col min="17" max="17" width="7.421875" style="2" customWidth="1"/>
    <col min="18" max="18" width="17.00390625" style="2" customWidth="1"/>
    <col min="19" max="16384" width="9.140625" style="2" customWidth="1"/>
  </cols>
  <sheetData>
    <row r="1" spans="1:18" ht="32.25" customHeight="1">
      <c r="A1" s="1512" t="s">
        <v>877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512"/>
      <c r="O1" s="1512"/>
      <c r="P1" s="1512"/>
      <c r="Q1" s="1512"/>
      <c r="R1" s="1512"/>
    </row>
    <row r="2" spans="1:18" s="6" customFormat="1" ht="18" customHeight="1">
      <c r="A2" s="4" t="s">
        <v>353</v>
      </c>
      <c r="B2" s="4"/>
      <c r="C2" s="182"/>
      <c r="D2" s="182"/>
      <c r="E2" s="182"/>
      <c r="F2" s="4"/>
      <c r="G2" s="182"/>
      <c r="H2" s="182"/>
      <c r="I2" s="182"/>
      <c r="J2" s="4"/>
      <c r="K2" s="182"/>
      <c r="L2" s="182"/>
      <c r="M2" s="182"/>
      <c r="N2" s="4"/>
      <c r="O2" s="182"/>
      <c r="P2" s="182"/>
      <c r="Q2" s="182"/>
      <c r="R2" s="52" t="s">
        <v>354</v>
      </c>
    </row>
    <row r="3" spans="1:18" s="76" customFormat="1" ht="36" customHeight="1">
      <c r="A3" s="241" t="s">
        <v>1408</v>
      </c>
      <c r="B3" s="1517" t="s">
        <v>1409</v>
      </c>
      <c r="C3" s="1611"/>
      <c r="D3" s="1611"/>
      <c r="E3" s="1612"/>
      <c r="F3" s="1724" t="s">
        <v>1410</v>
      </c>
      <c r="G3" s="1611"/>
      <c r="H3" s="1611"/>
      <c r="I3" s="1612"/>
      <c r="J3" s="1724" t="s">
        <v>1411</v>
      </c>
      <c r="K3" s="1611"/>
      <c r="L3" s="1611"/>
      <c r="M3" s="1612"/>
      <c r="N3" s="1724" t="s">
        <v>1412</v>
      </c>
      <c r="O3" s="1611"/>
      <c r="P3" s="1611"/>
      <c r="Q3" s="1612"/>
      <c r="R3" s="999" t="s">
        <v>215</v>
      </c>
    </row>
    <row r="4" spans="1:18" s="76" customFormat="1" ht="30" customHeight="1">
      <c r="A4" s="241" t="s">
        <v>1413</v>
      </c>
      <c r="B4" s="102" t="s">
        <v>1414</v>
      </c>
      <c r="C4" s="185" t="s">
        <v>1415</v>
      </c>
      <c r="D4" s="102" t="s">
        <v>1416</v>
      </c>
      <c r="E4" s="185" t="s">
        <v>1417</v>
      </c>
      <c r="F4" s="102" t="s">
        <v>1414</v>
      </c>
      <c r="G4" s="185" t="s">
        <v>1415</v>
      </c>
      <c r="H4" s="102" t="s">
        <v>1416</v>
      </c>
      <c r="I4" s="185" t="s">
        <v>1417</v>
      </c>
      <c r="J4" s="102" t="s">
        <v>1414</v>
      </c>
      <c r="K4" s="185" t="s">
        <v>1415</v>
      </c>
      <c r="L4" s="102" t="s">
        <v>1416</v>
      </c>
      <c r="M4" s="185" t="s">
        <v>1417</v>
      </c>
      <c r="N4" s="102" t="s">
        <v>1414</v>
      </c>
      <c r="O4" s="185" t="s">
        <v>1415</v>
      </c>
      <c r="P4" s="102" t="s">
        <v>1416</v>
      </c>
      <c r="Q4" s="185" t="s">
        <v>1417</v>
      </c>
      <c r="R4" s="999" t="s">
        <v>1418</v>
      </c>
    </row>
    <row r="5" spans="1:18" s="76" customFormat="1" ht="39.75" customHeight="1">
      <c r="A5" s="848" t="s">
        <v>1419</v>
      </c>
      <c r="B5" s="1000" t="s">
        <v>1420</v>
      </c>
      <c r="C5" s="1001" t="s">
        <v>1421</v>
      </c>
      <c r="D5" s="1000" t="s">
        <v>1422</v>
      </c>
      <c r="E5" s="980" t="s">
        <v>1423</v>
      </c>
      <c r="F5" s="1000" t="s">
        <v>1420</v>
      </c>
      <c r="G5" s="1001" t="s">
        <v>1421</v>
      </c>
      <c r="H5" s="726" t="s">
        <v>1424</v>
      </c>
      <c r="I5" s="980" t="s">
        <v>1423</v>
      </c>
      <c r="J5" s="1000" t="s">
        <v>1420</v>
      </c>
      <c r="K5" s="1001" t="s">
        <v>1421</v>
      </c>
      <c r="L5" s="726" t="s">
        <v>1424</v>
      </c>
      <c r="M5" s="980" t="s">
        <v>1423</v>
      </c>
      <c r="N5" s="1000" t="s">
        <v>1420</v>
      </c>
      <c r="O5" s="1001" t="s">
        <v>1421</v>
      </c>
      <c r="P5" s="726" t="s">
        <v>1424</v>
      </c>
      <c r="Q5" s="980" t="s">
        <v>1423</v>
      </c>
      <c r="R5" s="728"/>
    </row>
    <row r="6" spans="1:18" s="379" customFormat="1" ht="26.25" customHeight="1">
      <c r="A6" s="727">
        <v>2004</v>
      </c>
      <c r="B6" s="928">
        <v>420</v>
      </c>
      <c r="C6" s="727">
        <v>724</v>
      </c>
      <c r="D6" s="700">
        <v>1479</v>
      </c>
      <c r="E6" s="700">
        <v>11573</v>
      </c>
      <c r="F6" s="929">
        <v>23</v>
      </c>
      <c r="G6" s="727">
        <v>48</v>
      </c>
      <c r="H6" s="700">
        <v>359</v>
      </c>
      <c r="I6" s="700">
        <v>1471</v>
      </c>
      <c r="J6" s="700">
        <v>191</v>
      </c>
      <c r="K6" s="727">
        <v>303</v>
      </c>
      <c r="L6" s="700">
        <v>758</v>
      </c>
      <c r="M6" s="700">
        <v>4528</v>
      </c>
      <c r="N6" s="700">
        <v>151</v>
      </c>
      <c r="O6" s="727">
        <v>276</v>
      </c>
      <c r="P6" s="700">
        <v>231</v>
      </c>
      <c r="Q6" s="931">
        <v>4298</v>
      </c>
      <c r="R6" s="999">
        <v>2004</v>
      </c>
    </row>
    <row r="7" spans="1:18" s="379" customFormat="1" ht="26.25" customHeight="1">
      <c r="A7" s="727">
        <v>2005</v>
      </c>
      <c r="B7" s="928">
        <v>545</v>
      </c>
      <c r="C7" s="727">
        <v>875</v>
      </c>
      <c r="D7" s="700">
        <v>1698</v>
      </c>
      <c r="E7" s="700">
        <v>20823</v>
      </c>
      <c r="F7" s="929">
        <v>46</v>
      </c>
      <c r="G7" s="727">
        <v>70</v>
      </c>
      <c r="H7" s="700">
        <v>103</v>
      </c>
      <c r="I7" s="700">
        <v>3822</v>
      </c>
      <c r="J7" s="700">
        <v>281</v>
      </c>
      <c r="K7" s="727">
        <v>440</v>
      </c>
      <c r="L7" s="700">
        <v>1171</v>
      </c>
      <c r="M7" s="700">
        <v>9702</v>
      </c>
      <c r="N7" s="700">
        <v>158</v>
      </c>
      <c r="O7" s="727">
        <v>276</v>
      </c>
      <c r="P7" s="700">
        <v>256</v>
      </c>
      <c r="Q7" s="931">
        <v>4779</v>
      </c>
      <c r="R7" s="999">
        <v>2005</v>
      </c>
    </row>
    <row r="8" spans="1:18" s="379" customFormat="1" ht="26.25" customHeight="1">
      <c r="A8" s="727">
        <v>2006</v>
      </c>
      <c r="B8" s="928">
        <v>650</v>
      </c>
      <c r="C8" s="727">
        <v>1006</v>
      </c>
      <c r="D8" s="700">
        <v>1524</v>
      </c>
      <c r="E8" s="700">
        <v>23396</v>
      </c>
      <c r="F8" s="929">
        <v>55</v>
      </c>
      <c r="G8" s="727">
        <v>112</v>
      </c>
      <c r="H8" s="700">
        <v>463</v>
      </c>
      <c r="I8" s="700">
        <v>3548</v>
      </c>
      <c r="J8" s="700">
        <v>363</v>
      </c>
      <c r="K8" s="727">
        <v>540</v>
      </c>
      <c r="L8" s="700">
        <v>669</v>
      </c>
      <c r="M8" s="700">
        <v>11554</v>
      </c>
      <c r="N8" s="700">
        <v>175</v>
      </c>
      <c r="O8" s="727">
        <v>265</v>
      </c>
      <c r="P8" s="700">
        <v>239</v>
      </c>
      <c r="Q8" s="931">
        <v>5125</v>
      </c>
      <c r="R8" s="999">
        <v>2006</v>
      </c>
    </row>
    <row r="9" spans="1:18" s="427" customFormat="1" ht="26.25" customHeight="1">
      <c r="A9" s="741">
        <v>2007</v>
      </c>
      <c r="B9" s="928">
        <v>737</v>
      </c>
      <c r="C9" s="929">
        <v>1086</v>
      </c>
      <c r="D9" s="929">
        <v>2225</v>
      </c>
      <c r="E9" s="929">
        <v>27897</v>
      </c>
      <c r="F9" s="929">
        <v>98</v>
      </c>
      <c r="G9" s="930">
        <v>183</v>
      </c>
      <c r="H9" s="700">
        <v>1168</v>
      </c>
      <c r="I9" s="700">
        <v>6156</v>
      </c>
      <c r="J9" s="700">
        <v>431</v>
      </c>
      <c r="K9" s="930">
        <v>611</v>
      </c>
      <c r="L9" s="700">
        <v>804</v>
      </c>
      <c r="M9" s="700">
        <v>15477</v>
      </c>
      <c r="N9" s="700">
        <v>208</v>
      </c>
      <c r="O9" s="930">
        <v>292</v>
      </c>
      <c r="P9" s="700">
        <v>253</v>
      </c>
      <c r="Q9" s="931">
        <v>6264</v>
      </c>
      <c r="R9" s="999">
        <v>2007</v>
      </c>
    </row>
    <row r="10" spans="1:18" s="427" customFormat="1" ht="26.25" customHeight="1">
      <c r="A10" s="741">
        <v>2008</v>
      </c>
      <c r="B10" s="928">
        <v>751</v>
      </c>
      <c r="C10" s="929">
        <v>1129</v>
      </c>
      <c r="D10" s="929">
        <v>2287</v>
      </c>
      <c r="E10" s="929">
        <v>26424</v>
      </c>
      <c r="F10" s="929">
        <v>112</v>
      </c>
      <c r="G10" s="930">
        <v>221</v>
      </c>
      <c r="H10" s="700">
        <v>1114</v>
      </c>
      <c r="I10" s="700">
        <v>6738</v>
      </c>
      <c r="J10" s="700">
        <v>436</v>
      </c>
      <c r="K10" s="930">
        <v>632</v>
      </c>
      <c r="L10" s="700">
        <v>933</v>
      </c>
      <c r="M10" s="700">
        <v>14843</v>
      </c>
      <c r="N10" s="700">
        <v>203</v>
      </c>
      <c r="O10" s="930">
        <v>276</v>
      </c>
      <c r="P10" s="700">
        <v>241</v>
      </c>
      <c r="Q10" s="931">
        <v>4842</v>
      </c>
      <c r="R10" s="999">
        <v>2008</v>
      </c>
    </row>
    <row r="11" spans="1:18" s="427" customFormat="1" ht="26.25" customHeight="1">
      <c r="A11" s="1002">
        <v>2009</v>
      </c>
      <c r="B11" s="1003">
        <f aca="true" t="shared" si="0" ref="B11:H11">B12+B15</f>
        <v>940</v>
      </c>
      <c r="C11" s="1004">
        <f t="shared" si="0"/>
        <v>1301</v>
      </c>
      <c r="D11" s="1266">
        <f t="shared" si="0"/>
        <v>2456</v>
      </c>
      <c r="E11" s="1266">
        <f t="shared" si="0"/>
        <v>17499</v>
      </c>
      <c r="F11" s="1004">
        <f t="shared" si="0"/>
        <v>127</v>
      </c>
      <c r="G11" s="1004">
        <f t="shared" si="0"/>
        <v>219</v>
      </c>
      <c r="H11" s="1266">
        <f t="shared" si="0"/>
        <v>1119</v>
      </c>
      <c r="I11" s="1266">
        <f>SUM(I12+I15)</f>
        <v>4231</v>
      </c>
      <c r="J11" s="1004">
        <f>J12+J15</f>
        <v>527</v>
      </c>
      <c r="K11" s="1004">
        <f>K12+K15</f>
        <v>718</v>
      </c>
      <c r="L11" s="1266">
        <f>L12+L15</f>
        <v>1051</v>
      </c>
      <c r="M11" s="1266">
        <f>SUM(M12+M15)</f>
        <v>9194</v>
      </c>
      <c r="N11" s="1004">
        <f>N12+N15</f>
        <v>286</v>
      </c>
      <c r="O11" s="1004">
        <f>O12+O15</f>
        <v>364</v>
      </c>
      <c r="P11" s="1266">
        <f>P12+P15</f>
        <v>286</v>
      </c>
      <c r="Q11" s="1267">
        <f>SUM(Q12+Q15)</f>
        <v>4074</v>
      </c>
      <c r="R11" s="1006">
        <v>2009</v>
      </c>
    </row>
    <row r="12" spans="1:18" s="434" customFormat="1" ht="26.25" customHeight="1">
      <c r="A12" s="1007" t="s">
        <v>1425</v>
      </c>
      <c r="B12" s="1003">
        <f aca="true" t="shared" si="1" ref="B12:Q12">SUM(B13:B14)</f>
        <v>695</v>
      </c>
      <c r="C12" s="1004">
        <f t="shared" si="1"/>
        <v>964</v>
      </c>
      <c r="D12" s="1266">
        <f t="shared" si="1"/>
        <v>1583</v>
      </c>
      <c r="E12" s="1266">
        <f t="shared" si="1"/>
        <v>16442</v>
      </c>
      <c r="F12" s="1004">
        <f t="shared" si="1"/>
        <v>118</v>
      </c>
      <c r="G12" s="1004">
        <f t="shared" si="1"/>
        <v>166</v>
      </c>
      <c r="H12" s="1004">
        <f t="shared" si="1"/>
        <v>562</v>
      </c>
      <c r="I12" s="1266">
        <f t="shared" si="1"/>
        <v>4019</v>
      </c>
      <c r="J12" s="1004">
        <f t="shared" si="1"/>
        <v>409</v>
      </c>
      <c r="K12" s="1004">
        <f t="shared" si="1"/>
        <v>552</v>
      </c>
      <c r="L12" s="1266">
        <f t="shared" si="1"/>
        <v>829</v>
      </c>
      <c r="M12" s="1266">
        <f t="shared" si="1"/>
        <v>8931</v>
      </c>
      <c r="N12" s="1004">
        <f t="shared" si="1"/>
        <v>168</v>
      </c>
      <c r="O12" s="1004">
        <f t="shared" si="1"/>
        <v>246</v>
      </c>
      <c r="P12" s="1266">
        <f t="shared" si="1"/>
        <v>192</v>
      </c>
      <c r="Q12" s="1266">
        <f t="shared" si="1"/>
        <v>3492</v>
      </c>
      <c r="R12" s="1008" t="s">
        <v>1426</v>
      </c>
    </row>
    <row r="13" spans="1:18" s="434" customFormat="1" ht="26.25" customHeight="1">
      <c r="A13" s="242" t="s">
        <v>1427</v>
      </c>
      <c r="B13" s="928">
        <v>275</v>
      </c>
      <c r="C13" s="929">
        <v>384</v>
      </c>
      <c r="D13" s="1268">
        <v>710</v>
      </c>
      <c r="E13" s="1268">
        <v>6436</v>
      </c>
      <c r="F13" s="929">
        <v>56</v>
      </c>
      <c r="G13" s="930">
        <v>68</v>
      </c>
      <c r="H13" s="700">
        <v>327</v>
      </c>
      <c r="I13" s="1269">
        <v>1541</v>
      </c>
      <c r="J13" s="700">
        <v>195</v>
      </c>
      <c r="K13" s="930">
        <v>276</v>
      </c>
      <c r="L13" s="1269">
        <v>346</v>
      </c>
      <c r="M13" s="1269">
        <v>4150</v>
      </c>
      <c r="N13" s="700">
        <v>24</v>
      </c>
      <c r="O13" s="930">
        <v>40</v>
      </c>
      <c r="P13" s="1269">
        <v>19</v>
      </c>
      <c r="Q13" s="1270">
        <v>745</v>
      </c>
      <c r="R13" s="999" t="s">
        <v>1428</v>
      </c>
    </row>
    <row r="14" spans="1:18" s="434" customFormat="1" ht="26.25" customHeight="1">
      <c r="A14" s="242" t="s">
        <v>1429</v>
      </c>
      <c r="B14" s="928">
        <v>420</v>
      </c>
      <c r="C14" s="929">
        <v>580</v>
      </c>
      <c r="D14" s="1268">
        <v>873</v>
      </c>
      <c r="E14" s="1268">
        <v>10006</v>
      </c>
      <c r="F14" s="929">
        <v>62</v>
      </c>
      <c r="G14" s="930">
        <v>98</v>
      </c>
      <c r="H14" s="700">
        <v>235</v>
      </c>
      <c r="I14" s="1269">
        <v>2478</v>
      </c>
      <c r="J14" s="700">
        <v>214</v>
      </c>
      <c r="K14" s="930">
        <v>276</v>
      </c>
      <c r="L14" s="1269">
        <v>483</v>
      </c>
      <c r="M14" s="1269">
        <v>4781</v>
      </c>
      <c r="N14" s="700">
        <v>144</v>
      </c>
      <c r="O14" s="930">
        <v>206</v>
      </c>
      <c r="P14" s="1269">
        <v>173</v>
      </c>
      <c r="Q14" s="1270">
        <v>2747</v>
      </c>
      <c r="R14" s="999" t="s">
        <v>1430</v>
      </c>
    </row>
    <row r="15" spans="1:18" s="434" customFormat="1" ht="26.25" customHeight="1">
      <c r="A15" s="1007" t="s">
        <v>1431</v>
      </c>
      <c r="B15" s="1003">
        <f>SUM(B16:B17)</f>
        <v>245</v>
      </c>
      <c r="C15" s="1004">
        <f>SUM(C16:C17)</f>
        <v>337</v>
      </c>
      <c r="D15" s="1004">
        <f>SUM(D16:D17)</f>
        <v>873</v>
      </c>
      <c r="E15" s="1004">
        <f>SUM(I15+M15+Q15)</f>
        <v>1057</v>
      </c>
      <c r="F15" s="1004">
        <f aca="true" t="shared" si="2" ref="F15:Q15">SUM(F16:F17)</f>
        <v>9</v>
      </c>
      <c r="G15" s="1004">
        <f t="shared" si="2"/>
        <v>53</v>
      </c>
      <c r="H15" s="1266">
        <f t="shared" si="2"/>
        <v>557</v>
      </c>
      <c r="I15" s="1004">
        <f t="shared" si="2"/>
        <v>212</v>
      </c>
      <c r="J15" s="1004">
        <f t="shared" si="2"/>
        <v>118</v>
      </c>
      <c r="K15" s="1004">
        <f t="shared" si="2"/>
        <v>166</v>
      </c>
      <c r="L15" s="1266">
        <f t="shared" si="2"/>
        <v>222</v>
      </c>
      <c r="M15" s="1266">
        <f t="shared" si="2"/>
        <v>263</v>
      </c>
      <c r="N15" s="1004">
        <f t="shared" si="2"/>
        <v>118</v>
      </c>
      <c r="O15" s="1004">
        <f t="shared" si="2"/>
        <v>118</v>
      </c>
      <c r="P15" s="1004">
        <f t="shared" si="2"/>
        <v>94</v>
      </c>
      <c r="Q15" s="1005">
        <f t="shared" si="2"/>
        <v>582</v>
      </c>
      <c r="R15" s="1006" t="s">
        <v>1432</v>
      </c>
    </row>
    <row r="16" spans="1:18" s="434" customFormat="1" ht="26.25" customHeight="1">
      <c r="A16" s="242" t="s">
        <v>1427</v>
      </c>
      <c r="B16" s="928">
        <v>199</v>
      </c>
      <c r="C16" s="929">
        <v>278</v>
      </c>
      <c r="D16" s="929">
        <v>814</v>
      </c>
      <c r="E16" s="929">
        <f>SUM(I16+M16+Q16)</f>
        <v>955</v>
      </c>
      <c r="F16" s="929">
        <v>6</v>
      </c>
      <c r="G16" s="930">
        <v>50</v>
      </c>
      <c r="H16" s="1269">
        <v>545</v>
      </c>
      <c r="I16" s="700">
        <v>212</v>
      </c>
      <c r="J16" s="700">
        <v>93</v>
      </c>
      <c r="K16" s="930">
        <v>128</v>
      </c>
      <c r="L16" s="1269">
        <v>195</v>
      </c>
      <c r="M16" s="1269">
        <v>235</v>
      </c>
      <c r="N16" s="700">
        <v>100</v>
      </c>
      <c r="O16" s="930">
        <v>100</v>
      </c>
      <c r="P16" s="700">
        <v>75</v>
      </c>
      <c r="Q16" s="931">
        <v>508</v>
      </c>
      <c r="R16" s="999" t="s">
        <v>1428</v>
      </c>
    </row>
    <row r="17" spans="1:18" s="434" customFormat="1" ht="26.25" customHeight="1">
      <c r="A17" s="848" t="s">
        <v>1429</v>
      </c>
      <c r="B17" s="932">
        <v>46</v>
      </c>
      <c r="C17" s="933">
        <v>59</v>
      </c>
      <c r="D17" s="933">
        <v>59</v>
      </c>
      <c r="E17" s="933">
        <f>SUM(I17+M17+Q17)</f>
        <v>102</v>
      </c>
      <c r="F17" s="933">
        <v>3</v>
      </c>
      <c r="G17" s="934">
        <v>3</v>
      </c>
      <c r="H17" s="859">
        <v>12</v>
      </c>
      <c r="I17" s="859"/>
      <c r="J17" s="859">
        <v>25</v>
      </c>
      <c r="K17" s="934">
        <v>38</v>
      </c>
      <c r="L17" s="859">
        <v>27</v>
      </c>
      <c r="M17" s="859">
        <v>28</v>
      </c>
      <c r="N17" s="859">
        <v>18</v>
      </c>
      <c r="O17" s="934">
        <v>18</v>
      </c>
      <c r="P17" s="859">
        <v>19</v>
      </c>
      <c r="Q17" s="860">
        <v>74</v>
      </c>
      <c r="R17" s="728" t="s">
        <v>1430</v>
      </c>
    </row>
    <row r="18" spans="1:18" s="434" customFormat="1" ht="26.25" customHeight="1">
      <c r="A18" s="200" t="s">
        <v>1433</v>
      </c>
      <c r="B18" s="849"/>
      <c r="C18" s="734"/>
      <c r="D18" s="734"/>
      <c r="E18" s="734"/>
      <c r="F18" s="849"/>
      <c r="G18" s="734"/>
      <c r="H18" s="734"/>
      <c r="I18" s="734"/>
      <c r="J18" s="849"/>
      <c r="K18" s="856"/>
      <c r="L18" s="734"/>
      <c r="M18" s="856"/>
      <c r="N18" s="849"/>
      <c r="O18" s="734"/>
      <c r="P18" s="734"/>
      <c r="Q18" s="734"/>
      <c r="R18" s="752" t="s">
        <v>1434</v>
      </c>
    </row>
    <row r="19" spans="1:18" s="677" customFormat="1" ht="18" customHeight="1">
      <c r="A19" s="1009" t="s">
        <v>1435</v>
      </c>
      <c r="B19" s="1010"/>
      <c r="C19" s="1010"/>
      <c r="D19" s="1010"/>
      <c r="E19" s="1010"/>
      <c r="F19" s="1010"/>
      <c r="G19" s="10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7" ht="14.25">
      <c r="A20" s="1009" t="s">
        <v>495</v>
      </c>
      <c r="B20" s="1010"/>
      <c r="C20" s="1010"/>
      <c r="D20" s="1010"/>
      <c r="E20" s="1010"/>
      <c r="F20" s="1010"/>
      <c r="G20" s="1010"/>
    </row>
  </sheetData>
  <mergeCells count="5">
    <mergeCell ref="A1:R1"/>
    <mergeCell ref="B3:E3"/>
    <mergeCell ref="F3:I3"/>
    <mergeCell ref="J3:M3"/>
    <mergeCell ref="N3:Q3"/>
  </mergeCells>
  <printOptions/>
  <pageMargins left="0.7480314960629921" right="0.7480314960629921" top="0.984251968503937" bottom="0.52" header="0.5118110236220472" footer="0.5118110236220472"/>
  <pageSetup horizontalDpi="600" verticalDpi="600" orientation="landscape" paperSize="9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49"/>
  <sheetViews>
    <sheetView zoomScale="60" zoomScaleNormal="60" workbookViewId="0" topLeftCell="A34">
      <selection activeCell="I55" sqref="I55"/>
    </sheetView>
  </sheetViews>
  <sheetFormatPr defaultColWidth="9.140625" defaultRowHeight="12.75"/>
  <cols>
    <col min="1" max="18" width="13.7109375" style="2" customWidth="1"/>
  </cols>
  <sheetData>
    <row r="1" spans="1:17" ht="23.25">
      <c r="A1" s="1512" t="s">
        <v>878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  <c r="M1" s="1512"/>
      <c r="N1" s="1725"/>
      <c r="O1" s="1725"/>
      <c r="P1" s="1725"/>
      <c r="Q1" s="1725"/>
    </row>
    <row r="2" spans="1:18" ht="44.25" customHeight="1">
      <c r="A2" s="1726" t="s">
        <v>895</v>
      </c>
      <c r="B2" s="1726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5"/>
      <c r="P2" s="5"/>
      <c r="Q2" s="5"/>
      <c r="R2" s="5" t="s">
        <v>896</v>
      </c>
    </row>
    <row r="3" spans="1:18" ht="63.75" customHeight="1">
      <c r="A3" s="1732" t="s">
        <v>810</v>
      </c>
      <c r="B3" s="1727" t="s">
        <v>811</v>
      </c>
      <c r="C3" s="1728"/>
      <c r="D3" s="1727" t="s">
        <v>812</v>
      </c>
      <c r="E3" s="1728"/>
      <c r="F3" s="1727" t="s">
        <v>813</v>
      </c>
      <c r="G3" s="1728"/>
      <c r="H3" s="1727" t="s">
        <v>814</v>
      </c>
      <c r="I3" s="1728"/>
      <c r="J3" s="1727" t="s">
        <v>815</v>
      </c>
      <c r="K3" s="1728"/>
      <c r="L3" s="1727" t="s">
        <v>816</v>
      </c>
      <c r="M3" s="1728"/>
      <c r="N3" s="1727" t="s">
        <v>817</v>
      </c>
      <c r="O3" s="1728"/>
      <c r="P3" s="1727" t="s">
        <v>818</v>
      </c>
      <c r="Q3" s="1728"/>
      <c r="R3" s="1729" t="s">
        <v>1449</v>
      </c>
    </row>
    <row r="4" spans="1:18" ht="57.75" customHeight="1">
      <c r="A4" s="1733"/>
      <c r="B4" s="1341" t="s">
        <v>819</v>
      </c>
      <c r="C4" s="1342" t="s">
        <v>820</v>
      </c>
      <c r="D4" s="1341" t="s">
        <v>819</v>
      </c>
      <c r="E4" s="1342" t="s">
        <v>820</v>
      </c>
      <c r="F4" s="1341" t="s">
        <v>819</v>
      </c>
      <c r="G4" s="1342" t="s">
        <v>820</v>
      </c>
      <c r="H4" s="1341" t="s">
        <v>819</v>
      </c>
      <c r="I4" s="1342" t="s">
        <v>820</v>
      </c>
      <c r="J4" s="1341" t="s">
        <v>819</v>
      </c>
      <c r="K4" s="1342" t="s">
        <v>820</v>
      </c>
      <c r="L4" s="1341" t="s">
        <v>819</v>
      </c>
      <c r="M4" s="1342" t="s">
        <v>820</v>
      </c>
      <c r="N4" s="1341" t="s">
        <v>819</v>
      </c>
      <c r="O4" s="1342" t="s">
        <v>820</v>
      </c>
      <c r="P4" s="1341" t="s">
        <v>819</v>
      </c>
      <c r="Q4" s="1340" t="s">
        <v>820</v>
      </c>
      <c r="R4" s="1730"/>
    </row>
    <row r="5" spans="1:18" ht="57.75" customHeight="1">
      <c r="A5" s="1734"/>
      <c r="B5" s="1344" t="s">
        <v>821</v>
      </c>
      <c r="C5" s="1343" t="s">
        <v>822</v>
      </c>
      <c r="D5" s="1344" t="s">
        <v>821</v>
      </c>
      <c r="E5" s="1343" t="s">
        <v>822</v>
      </c>
      <c r="F5" s="1344" t="s">
        <v>821</v>
      </c>
      <c r="G5" s="1343" t="s">
        <v>822</v>
      </c>
      <c r="H5" s="1344" t="s">
        <v>821</v>
      </c>
      <c r="I5" s="1343" t="s">
        <v>822</v>
      </c>
      <c r="J5" s="1344" t="s">
        <v>821</v>
      </c>
      <c r="K5" s="1343" t="s">
        <v>822</v>
      </c>
      <c r="L5" s="1344" t="s">
        <v>821</v>
      </c>
      <c r="M5" s="1343" t="s">
        <v>822</v>
      </c>
      <c r="N5" s="1344" t="s">
        <v>821</v>
      </c>
      <c r="O5" s="1343" t="s">
        <v>822</v>
      </c>
      <c r="P5" s="1344" t="s">
        <v>821</v>
      </c>
      <c r="Q5" s="1343" t="s">
        <v>822</v>
      </c>
      <c r="R5" s="1731"/>
    </row>
    <row r="6" spans="1:18" ht="42.75" customHeight="1">
      <c r="A6" s="1345" t="s">
        <v>823</v>
      </c>
      <c r="B6" s="1346">
        <v>193</v>
      </c>
      <c r="C6" s="1347">
        <v>34448</v>
      </c>
      <c r="D6" s="1347">
        <v>53</v>
      </c>
      <c r="E6" s="1347">
        <v>18064</v>
      </c>
      <c r="F6" s="1347">
        <v>32</v>
      </c>
      <c r="G6" s="1347">
        <v>1732</v>
      </c>
      <c r="H6" s="1347" t="s">
        <v>1447</v>
      </c>
      <c r="I6" s="1347" t="s">
        <v>1447</v>
      </c>
      <c r="J6" s="1347">
        <v>11</v>
      </c>
      <c r="K6" s="1348">
        <v>3176</v>
      </c>
      <c r="L6" s="1349">
        <v>41</v>
      </c>
      <c r="M6" s="1350">
        <v>2035</v>
      </c>
      <c r="N6" s="1349">
        <v>42</v>
      </c>
      <c r="O6" s="1350">
        <v>2296</v>
      </c>
      <c r="P6" s="1349">
        <v>14</v>
      </c>
      <c r="Q6" s="1350">
        <v>7145</v>
      </c>
      <c r="R6" s="1351" t="s">
        <v>823</v>
      </c>
    </row>
    <row r="7" spans="1:18" ht="42.75" customHeight="1">
      <c r="A7" s="1345" t="s">
        <v>824</v>
      </c>
      <c r="B7" s="1346">
        <v>315</v>
      </c>
      <c r="C7" s="1347">
        <v>98086</v>
      </c>
      <c r="D7" s="1347">
        <v>119</v>
      </c>
      <c r="E7" s="1347">
        <v>67464</v>
      </c>
      <c r="F7" s="1347">
        <v>54</v>
      </c>
      <c r="G7" s="1347">
        <v>4727</v>
      </c>
      <c r="H7" s="1347" t="s">
        <v>1447</v>
      </c>
      <c r="I7" s="1347" t="s">
        <v>1447</v>
      </c>
      <c r="J7" s="1347" t="s">
        <v>1447</v>
      </c>
      <c r="K7" s="1347" t="s">
        <v>1447</v>
      </c>
      <c r="L7" s="1349">
        <v>33</v>
      </c>
      <c r="M7" s="1350">
        <v>1040</v>
      </c>
      <c r="N7" s="1349">
        <v>70</v>
      </c>
      <c r="O7" s="1350">
        <v>2247</v>
      </c>
      <c r="P7" s="1349">
        <v>39</v>
      </c>
      <c r="Q7" s="1350">
        <v>22608</v>
      </c>
      <c r="R7" s="1352" t="s">
        <v>824</v>
      </c>
    </row>
    <row r="8" spans="1:18" ht="42.75" customHeight="1">
      <c r="A8" s="1353" t="s">
        <v>898</v>
      </c>
      <c r="B8" s="1346">
        <v>482</v>
      </c>
      <c r="C8" s="1347">
        <v>134755</v>
      </c>
      <c r="D8" s="1347">
        <v>148</v>
      </c>
      <c r="E8" s="1347">
        <v>89514</v>
      </c>
      <c r="F8" s="1347">
        <v>52</v>
      </c>
      <c r="G8" s="1347">
        <v>3160</v>
      </c>
      <c r="H8" s="1347" t="s">
        <v>1447</v>
      </c>
      <c r="I8" s="1347" t="s">
        <v>1447</v>
      </c>
      <c r="J8" s="1347" t="s">
        <v>1447</v>
      </c>
      <c r="K8" s="1347" t="s">
        <v>1447</v>
      </c>
      <c r="L8" s="1349">
        <v>109</v>
      </c>
      <c r="M8" s="1350">
        <v>2635</v>
      </c>
      <c r="N8" s="1349">
        <v>154</v>
      </c>
      <c r="O8" s="1350">
        <v>34024</v>
      </c>
      <c r="P8" s="1349">
        <v>19</v>
      </c>
      <c r="Q8" s="1350">
        <v>5422</v>
      </c>
      <c r="R8" s="1352" t="s">
        <v>898</v>
      </c>
    </row>
    <row r="9" spans="1:18" ht="42.75" customHeight="1">
      <c r="A9" s="1353" t="s">
        <v>899</v>
      </c>
      <c r="B9" s="1346">
        <v>408</v>
      </c>
      <c r="C9" s="1354">
        <v>99756</v>
      </c>
      <c r="D9" s="1354">
        <v>169</v>
      </c>
      <c r="E9" s="1354">
        <v>81298</v>
      </c>
      <c r="F9" s="1354">
        <v>48</v>
      </c>
      <c r="G9" s="1354">
        <v>12693</v>
      </c>
      <c r="H9" s="1347" t="s">
        <v>1447</v>
      </c>
      <c r="I9" s="1347" t="s">
        <v>1447</v>
      </c>
      <c r="J9" s="1347" t="s">
        <v>1447</v>
      </c>
      <c r="K9" s="1347" t="s">
        <v>1447</v>
      </c>
      <c r="L9" s="1349">
        <v>82</v>
      </c>
      <c r="M9" s="1349">
        <v>1031</v>
      </c>
      <c r="N9" s="1349">
        <v>106</v>
      </c>
      <c r="O9" s="1349">
        <v>4159</v>
      </c>
      <c r="P9" s="1349">
        <v>3</v>
      </c>
      <c r="Q9" s="1349">
        <v>576</v>
      </c>
      <c r="R9" s="1352" t="s">
        <v>899</v>
      </c>
    </row>
    <row r="10" spans="1:18" ht="42.75" customHeight="1">
      <c r="A10" s="1353" t="s">
        <v>1437</v>
      </c>
      <c r="B10" s="1346">
        <v>434</v>
      </c>
      <c r="C10" s="1354">
        <v>90688</v>
      </c>
      <c r="D10" s="1354">
        <v>154</v>
      </c>
      <c r="E10" s="1354">
        <v>82298</v>
      </c>
      <c r="F10" s="1354">
        <v>44</v>
      </c>
      <c r="G10" s="1354">
        <v>3413</v>
      </c>
      <c r="H10" s="1347" t="s">
        <v>1447</v>
      </c>
      <c r="I10" s="1347" t="s">
        <v>1447</v>
      </c>
      <c r="J10" s="1347" t="s">
        <v>1447</v>
      </c>
      <c r="K10" s="1347" t="s">
        <v>1447</v>
      </c>
      <c r="L10" s="1349">
        <v>92</v>
      </c>
      <c r="M10" s="1349">
        <v>1472</v>
      </c>
      <c r="N10" s="1349">
        <v>142</v>
      </c>
      <c r="O10" s="1349">
        <v>2520</v>
      </c>
      <c r="P10" s="1349">
        <v>2</v>
      </c>
      <c r="Q10" s="1349">
        <v>570</v>
      </c>
      <c r="R10" s="1352" t="s">
        <v>1437</v>
      </c>
    </row>
    <row r="11" spans="1:18" ht="42.75" customHeight="1">
      <c r="A11" s="1353" t="s">
        <v>1438</v>
      </c>
      <c r="B11" s="1346">
        <v>442</v>
      </c>
      <c r="C11" s="1354">
        <v>88318</v>
      </c>
      <c r="D11" s="1354">
        <v>110</v>
      </c>
      <c r="E11" s="1354">
        <v>77707</v>
      </c>
      <c r="F11" s="1354">
        <v>56</v>
      </c>
      <c r="G11" s="1354">
        <v>5334</v>
      </c>
      <c r="H11" s="1347" t="s">
        <v>1447</v>
      </c>
      <c r="I11" s="1347" t="s">
        <v>1447</v>
      </c>
      <c r="J11" s="1347" t="s">
        <v>1447</v>
      </c>
      <c r="K11" s="1347" t="s">
        <v>1447</v>
      </c>
      <c r="L11" s="1349">
        <v>138</v>
      </c>
      <c r="M11" s="1349">
        <v>1915</v>
      </c>
      <c r="N11" s="1349">
        <v>144</v>
      </c>
      <c r="O11" s="1349">
        <v>15401</v>
      </c>
      <c r="P11" s="1349">
        <v>2</v>
      </c>
      <c r="Q11" s="1349">
        <v>603</v>
      </c>
      <c r="R11" s="1352" t="s">
        <v>1438</v>
      </c>
    </row>
    <row r="12" spans="1:18" ht="42.75" customHeight="1">
      <c r="A12" s="1353" t="s">
        <v>1439</v>
      </c>
      <c r="B12" s="1346">
        <v>416</v>
      </c>
      <c r="C12" s="1354">
        <v>69252</v>
      </c>
      <c r="D12" s="1354">
        <v>160</v>
      </c>
      <c r="E12" s="1354">
        <v>58218</v>
      </c>
      <c r="F12" s="1354">
        <v>3</v>
      </c>
      <c r="G12" s="1354">
        <v>558</v>
      </c>
      <c r="H12" s="1347">
        <v>42</v>
      </c>
      <c r="I12" s="1347">
        <v>5060</v>
      </c>
      <c r="J12" s="1347">
        <v>5</v>
      </c>
      <c r="K12" s="1350">
        <v>1520</v>
      </c>
      <c r="L12" s="1349">
        <v>145</v>
      </c>
      <c r="M12" s="1349">
        <v>1498</v>
      </c>
      <c r="N12" s="1349">
        <v>59</v>
      </c>
      <c r="O12" s="1349">
        <v>1317</v>
      </c>
      <c r="P12" s="1349">
        <v>2</v>
      </c>
      <c r="Q12" s="1349">
        <v>1081</v>
      </c>
      <c r="R12" s="1352" t="s">
        <v>825</v>
      </c>
    </row>
    <row r="13" spans="1:18" s="157" customFormat="1" ht="30" customHeight="1">
      <c r="A13" s="1353" t="s">
        <v>1440</v>
      </c>
      <c r="B13" s="1346">
        <v>433</v>
      </c>
      <c r="C13" s="1354">
        <v>64143</v>
      </c>
      <c r="D13" s="1354">
        <v>160</v>
      </c>
      <c r="E13" s="1354">
        <v>51250</v>
      </c>
      <c r="F13" s="1354">
        <v>2</v>
      </c>
      <c r="G13" s="1354">
        <v>242</v>
      </c>
      <c r="H13" s="1347">
        <v>40</v>
      </c>
      <c r="I13" s="1347">
        <v>6433</v>
      </c>
      <c r="J13" s="1347">
        <v>7</v>
      </c>
      <c r="K13" s="1350">
        <v>1710</v>
      </c>
      <c r="L13" s="1349">
        <v>114</v>
      </c>
      <c r="M13" s="1349">
        <v>1506</v>
      </c>
      <c r="N13" s="1349">
        <v>109</v>
      </c>
      <c r="O13" s="1349">
        <v>1963</v>
      </c>
      <c r="P13" s="1349">
        <v>1</v>
      </c>
      <c r="Q13" s="1349">
        <v>1039</v>
      </c>
      <c r="R13" s="1352" t="s">
        <v>826</v>
      </c>
    </row>
    <row r="14" spans="1:18" s="157" customFormat="1" ht="30" customHeight="1">
      <c r="A14" s="1353" t="s">
        <v>1441</v>
      </c>
      <c r="B14" s="1346">
        <v>471</v>
      </c>
      <c r="C14" s="1354">
        <v>59407</v>
      </c>
      <c r="D14" s="1354">
        <v>175</v>
      </c>
      <c r="E14" s="1354">
        <v>48032</v>
      </c>
      <c r="F14" s="1354">
        <v>6</v>
      </c>
      <c r="G14" s="1354">
        <v>529</v>
      </c>
      <c r="H14" s="1347">
        <v>36</v>
      </c>
      <c r="I14" s="1347">
        <v>3967</v>
      </c>
      <c r="J14" s="1347">
        <v>7</v>
      </c>
      <c r="K14" s="1350">
        <v>1823</v>
      </c>
      <c r="L14" s="1349">
        <v>166</v>
      </c>
      <c r="M14" s="1349">
        <v>2209</v>
      </c>
      <c r="N14" s="1349">
        <v>80</v>
      </c>
      <c r="O14" s="1349">
        <v>2283</v>
      </c>
      <c r="P14" s="1349">
        <v>1</v>
      </c>
      <c r="Q14" s="1349">
        <v>564</v>
      </c>
      <c r="R14" s="1352" t="s">
        <v>1441</v>
      </c>
    </row>
    <row r="15" spans="1:18" s="157" customFormat="1" ht="30" customHeight="1">
      <c r="A15" s="1355" t="s">
        <v>827</v>
      </c>
      <c r="B15" s="1356">
        <f>SUM(D15,F15,H15,J15,L15,N15,P15)</f>
        <v>347</v>
      </c>
      <c r="C15" s="1357">
        <f>SUM(E15,G15,I15,K15,M15,O15,Q15)</f>
        <v>45975</v>
      </c>
      <c r="D15" s="1357">
        <v>145</v>
      </c>
      <c r="E15" s="1357">
        <v>42217</v>
      </c>
      <c r="F15" s="1357">
        <v>9</v>
      </c>
      <c r="G15" s="1357">
        <v>513</v>
      </c>
      <c r="H15" s="1357">
        <v>25</v>
      </c>
      <c r="I15" s="1357">
        <v>1361</v>
      </c>
      <c r="J15" s="1357">
        <v>4</v>
      </c>
      <c r="K15" s="1358">
        <v>708</v>
      </c>
      <c r="L15" s="1358">
        <v>89</v>
      </c>
      <c r="M15" s="1358">
        <v>502</v>
      </c>
      <c r="N15" s="1358">
        <v>74</v>
      </c>
      <c r="O15" s="1358">
        <v>600</v>
      </c>
      <c r="P15" s="1358">
        <v>1</v>
      </c>
      <c r="Q15" s="1358">
        <v>74</v>
      </c>
      <c r="R15" s="1359" t="s">
        <v>827</v>
      </c>
    </row>
    <row r="16" spans="1:18" s="157" customFormat="1" ht="30" customHeight="1">
      <c r="A16" s="1355" t="s">
        <v>1206</v>
      </c>
      <c r="B16" s="1356">
        <v>343</v>
      </c>
      <c r="C16" s="1357">
        <v>45735</v>
      </c>
      <c r="D16" s="1357">
        <v>126</v>
      </c>
      <c r="E16" s="1357">
        <v>40548</v>
      </c>
      <c r="F16" s="1357">
        <v>8</v>
      </c>
      <c r="G16" s="1357">
        <v>354</v>
      </c>
      <c r="H16" s="1357">
        <v>32</v>
      </c>
      <c r="I16" s="1357">
        <v>1602</v>
      </c>
      <c r="J16" s="1357">
        <v>5</v>
      </c>
      <c r="K16" s="1358">
        <v>1128</v>
      </c>
      <c r="L16" s="1358">
        <v>124</v>
      </c>
      <c r="M16" s="1358">
        <v>699</v>
      </c>
      <c r="N16" s="1358">
        <v>47</v>
      </c>
      <c r="O16" s="1358">
        <v>1328</v>
      </c>
      <c r="P16" s="1358">
        <v>1</v>
      </c>
      <c r="Q16" s="1358">
        <v>76</v>
      </c>
      <c r="R16" s="1359" t="s">
        <v>1206</v>
      </c>
    </row>
    <row r="17" spans="1:18" s="157" customFormat="1" ht="30" customHeight="1">
      <c r="A17" s="1355" t="s">
        <v>1676</v>
      </c>
      <c r="B17" s="1356">
        <v>351</v>
      </c>
      <c r="C17" s="1357">
        <v>49365</v>
      </c>
      <c r="D17" s="1357">
        <v>131</v>
      </c>
      <c r="E17" s="1357">
        <v>42504</v>
      </c>
      <c r="F17" s="1357">
        <v>12</v>
      </c>
      <c r="G17" s="1357">
        <v>405</v>
      </c>
      <c r="H17" s="1357">
        <v>30</v>
      </c>
      <c r="I17" s="1357">
        <v>1314</v>
      </c>
      <c r="J17" s="1357">
        <v>5</v>
      </c>
      <c r="K17" s="1358">
        <v>3315</v>
      </c>
      <c r="L17" s="1358">
        <v>134</v>
      </c>
      <c r="M17" s="1358">
        <v>627</v>
      </c>
      <c r="N17" s="1358">
        <v>38</v>
      </c>
      <c r="O17" s="1358">
        <v>1138</v>
      </c>
      <c r="P17" s="1358">
        <v>1</v>
      </c>
      <c r="Q17" s="1358">
        <v>62</v>
      </c>
      <c r="R17" s="1359" t="s">
        <v>1676</v>
      </c>
    </row>
    <row r="18" spans="1:18" s="157" customFormat="1" ht="30" customHeight="1">
      <c r="A18" s="1360" t="s">
        <v>1016</v>
      </c>
      <c r="B18" s="1361">
        <f aca="true" t="shared" si="0" ref="B18:B44">D18+F18+H18+J18+L18+N18+P18</f>
        <v>161.71630000000002</v>
      </c>
      <c r="C18" s="1362">
        <f aca="true" t="shared" si="1" ref="C18:C44">E18+G18+I18+K18+M18+O18+Q18</f>
        <v>20683.158</v>
      </c>
      <c r="D18" s="1362">
        <f aca="true" t="shared" si="2" ref="D18:Q18">SUBTOTAL(9,D19:D44)</f>
        <v>49.19239999999999</v>
      </c>
      <c r="E18" s="1362">
        <f t="shared" si="2"/>
        <v>18498.655</v>
      </c>
      <c r="F18" s="1362">
        <f t="shared" si="2"/>
        <v>8.066600000000001</v>
      </c>
      <c r="G18" s="1362">
        <f t="shared" si="2"/>
        <v>1408.2</v>
      </c>
      <c r="H18" s="1362">
        <f t="shared" si="2"/>
        <v>0</v>
      </c>
      <c r="I18" s="1362">
        <f t="shared" si="2"/>
        <v>0</v>
      </c>
      <c r="J18" s="1362">
        <f t="shared" si="2"/>
        <v>1.6834</v>
      </c>
      <c r="K18" s="1362">
        <f t="shared" si="2"/>
        <v>320</v>
      </c>
      <c r="L18" s="1363">
        <f t="shared" si="2"/>
        <v>71.01520000000001</v>
      </c>
      <c r="M18" s="1363">
        <f t="shared" si="2"/>
        <v>311.293</v>
      </c>
      <c r="N18" s="1364">
        <f t="shared" si="2"/>
        <v>30.7587</v>
      </c>
      <c r="O18" s="1363">
        <f t="shared" si="2"/>
        <v>105.00999999999999</v>
      </c>
      <c r="P18" s="1363">
        <f t="shared" si="2"/>
        <v>1</v>
      </c>
      <c r="Q18" s="1365">
        <f t="shared" si="2"/>
        <v>40</v>
      </c>
      <c r="R18" s="1366" t="s">
        <v>1016</v>
      </c>
    </row>
    <row r="19" spans="1:18" s="157" customFormat="1" ht="30" customHeight="1">
      <c r="A19" s="1367" t="s">
        <v>1017</v>
      </c>
      <c r="B19" s="1356">
        <f t="shared" si="0"/>
        <v>16.4892</v>
      </c>
      <c r="C19" s="1357">
        <f t="shared" si="1"/>
        <v>3904.455</v>
      </c>
      <c r="D19" s="1368">
        <v>15.4892</v>
      </c>
      <c r="E19" s="1368">
        <v>3748.455</v>
      </c>
      <c r="F19" s="1369">
        <v>1</v>
      </c>
      <c r="G19" s="1369">
        <v>156</v>
      </c>
      <c r="H19" s="1370">
        <f aca="true" t="shared" si="3" ref="H19:I22">SUBTOTAL(9,H20:H45)</f>
        <v>0</v>
      </c>
      <c r="I19" s="1370">
        <f t="shared" si="3"/>
        <v>0</v>
      </c>
      <c r="J19" s="1371">
        <v>0</v>
      </c>
      <c r="K19" s="1371">
        <v>0</v>
      </c>
      <c r="L19" s="1371">
        <v>0</v>
      </c>
      <c r="M19" s="1371">
        <v>0</v>
      </c>
      <c r="N19" s="1371">
        <v>0</v>
      </c>
      <c r="O19" s="1371">
        <v>0</v>
      </c>
      <c r="P19" s="1371">
        <v>0</v>
      </c>
      <c r="Q19" s="1371">
        <v>0</v>
      </c>
      <c r="R19" s="1372" t="s">
        <v>1069</v>
      </c>
    </row>
    <row r="20" spans="1:18" s="157" customFormat="1" ht="30" customHeight="1">
      <c r="A20" s="1367" t="s">
        <v>1019</v>
      </c>
      <c r="B20" s="1356">
        <f t="shared" si="0"/>
        <v>4.6334</v>
      </c>
      <c r="C20" s="1357">
        <f t="shared" si="1"/>
        <v>3169.5499999999997</v>
      </c>
      <c r="D20" s="1368">
        <v>2.1034</v>
      </c>
      <c r="E20" s="1368">
        <v>3029.7</v>
      </c>
      <c r="F20" s="1369">
        <v>1.53</v>
      </c>
      <c r="G20" s="1369">
        <v>115</v>
      </c>
      <c r="H20" s="1370">
        <f t="shared" si="3"/>
        <v>0</v>
      </c>
      <c r="I20" s="1370">
        <f t="shared" si="3"/>
        <v>0</v>
      </c>
      <c r="J20" s="1371">
        <v>0</v>
      </c>
      <c r="K20" s="1371">
        <v>0</v>
      </c>
      <c r="L20" s="1371">
        <v>0</v>
      </c>
      <c r="M20" s="1369">
        <v>1.75</v>
      </c>
      <c r="N20" s="1371">
        <v>1</v>
      </c>
      <c r="O20" s="1369">
        <v>23.1</v>
      </c>
      <c r="P20" s="1371">
        <v>0</v>
      </c>
      <c r="Q20" s="1371">
        <v>0</v>
      </c>
      <c r="R20" s="1372" t="s">
        <v>1070</v>
      </c>
    </row>
    <row r="21" spans="1:18" s="157" customFormat="1" ht="30" customHeight="1">
      <c r="A21" s="1367" t="s">
        <v>1021</v>
      </c>
      <c r="B21" s="1356">
        <f t="shared" si="0"/>
        <v>73.7359</v>
      </c>
      <c r="C21" s="1357">
        <f t="shared" si="1"/>
        <v>273.693</v>
      </c>
      <c r="D21" s="1368">
        <v>0</v>
      </c>
      <c r="E21" s="1368">
        <v>0</v>
      </c>
      <c r="F21" s="1368">
        <v>0</v>
      </c>
      <c r="G21" s="1368">
        <v>0</v>
      </c>
      <c r="H21" s="1370">
        <f t="shared" si="3"/>
        <v>0</v>
      </c>
      <c r="I21" s="1370">
        <f t="shared" si="3"/>
        <v>0</v>
      </c>
      <c r="J21" s="1371">
        <v>0</v>
      </c>
      <c r="K21" s="1371">
        <v>0</v>
      </c>
      <c r="L21" s="1369">
        <v>44.9772</v>
      </c>
      <c r="M21" s="1369">
        <v>192.283</v>
      </c>
      <c r="N21" s="1369">
        <v>28.7587</v>
      </c>
      <c r="O21" s="1369">
        <v>81.41</v>
      </c>
      <c r="P21" s="1371">
        <v>0</v>
      </c>
      <c r="Q21" s="1371">
        <v>0</v>
      </c>
      <c r="R21" s="1372" t="s">
        <v>1071</v>
      </c>
    </row>
    <row r="22" spans="1:18" s="157" customFormat="1" ht="30" customHeight="1">
      <c r="A22" s="1367" t="s">
        <v>1023</v>
      </c>
      <c r="B22" s="1356">
        <f t="shared" si="0"/>
        <v>17.5083</v>
      </c>
      <c r="C22" s="1357">
        <f t="shared" si="1"/>
        <v>5500</v>
      </c>
      <c r="D22" s="1368">
        <v>17.5083</v>
      </c>
      <c r="E22" s="1368">
        <v>5500</v>
      </c>
      <c r="F22" s="1368">
        <v>0</v>
      </c>
      <c r="G22" s="1368">
        <v>0</v>
      </c>
      <c r="H22" s="1370">
        <f t="shared" si="3"/>
        <v>0</v>
      </c>
      <c r="I22" s="1370">
        <f t="shared" si="3"/>
        <v>0</v>
      </c>
      <c r="J22" s="1371">
        <v>0</v>
      </c>
      <c r="K22" s="1371">
        <v>0</v>
      </c>
      <c r="L22" s="1371">
        <v>0</v>
      </c>
      <c r="M22" s="1371">
        <v>0</v>
      </c>
      <c r="N22" s="1371">
        <v>0</v>
      </c>
      <c r="O22" s="1371">
        <v>0</v>
      </c>
      <c r="P22" s="1371">
        <v>0</v>
      </c>
      <c r="Q22" s="1371">
        <v>0</v>
      </c>
      <c r="R22" s="1372" t="s">
        <v>1072</v>
      </c>
    </row>
    <row r="23" spans="1:18" s="157" customFormat="1" ht="30" customHeight="1">
      <c r="A23" s="1367" t="s">
        <v>1025</v>
      </c>
      <c r="B23" s="1356">
        <f t="shared" si="0"/>
        <v>2.8867</v>
      </c>
      <c r="C23" s="1357">
        <f t="shared" si="1"/>
        <v>854</v>
      </c>
      <c r="D23" s="1368">
        <v>2.8867</v>
      </c>
      <c r="E23" s="1368">
        <v>829</v>
      </c>
      <c r="F23" s="1368">
        <v>0</v>
      </c>
      <c r="G23" s="1369">
        <v>25</v>
      </c>
      <c r="H23" s="1370">
        <f aca="true" t="shared" si="4" ref="H23:H44">SUBTOTAL(9,H24:H48)</f>
        <v>0</v>
      </c>
      <c r="I23" s="1370">
        <f aca="true" t="shared" si="5" ref="I23:I44">SUBTOTAL(9,I24:I48)</f>
        <v>0</v>
      </c>
      <c r="J23" s="1371">
        <v>0</v>
      </c>
      <c r="K23" s="1371">
        <v>0</v>
      </c>
      <c r="L23" s="1371">
        <v>0</v>
      </c>
      <c r="M23" s="1371">
        <v>0</v>
      </c>
      <c r="N23" s="1371">
        <v>0</v>
      </c>
      <c r="O23" s="1371">
        <v>0</v>
      </c>
      <c r="P23" s="1371">
        <v>0</v>
      </c>
      <c r="Q23" s="1371">
        <v>0</v>
      </c>
      <c r="R23" s="1372" t="s">
        <v>1073</v>
      </c>
    </row>
    <row r="24" spans="1:18" s="157" customFormat="1" ht="30" customHeight="1">
      <c r="A24" s="1367" t="s">
        <v>1027</v>
      </c>
      <c r="B24" s="1356">
        <f t="shared" si="0"/>
        <v>0</v>
      </c>
      <c r="C24" s="1357">
        <f t="shared" si="1"/>
        <v>0</v>
      </c>
      <c r="D24" s="1371">
        <v>0</v>
      </c>
      <c r="E24" s="1371">
        <v>0</v>
      </c>
      <c r="F24" s="1368">
        <v>0</v>
      </c>
      <c r="G24" s="1368">
        <v>0</v>
      </c>
      <c r="H24" s="1370">
        <f t="shared" si="4"/>
        <v>0</v>
      </c>
      <c r="I24" s="1370">
        <f t="shared" si="5"/>
        <v>0</v>
      </c>
      <c r="J24" s="1371">
        <v>0</v>
      </c>
      <c r="K24" s="1371">
        <v>0</v>
      </c>
      <c r="L24" s="1371">
        <v>0</v>
      </c>
      <c r="M24" s="1371">
        <v>0</v>
      </c>
      <c r="N24" s="1371">
        <v>0</v>
      </c>
      <c r="O24" s="1371">
        <v>0</v>
      </c>
      <c r="P24" s="1371">
        <v>0</v>
      </c>
      <c r="Q24" s="1371">
        <v>0</v>
      </c>
      <c r="R24" s="1372" t="s">
        <v>1074</v>
      </c>
    </row>
    <row r="25" spans="1:18" s="157" customFormat="1" ht="30" customHeight="1">
      <c r="A25" s="1367" t="s">
        <v>1029</v>
      </c>
      <c r="B25" s="1356">
        <f t="shared" si="0"/>
        <v>0</v>
      </c>
      <c r="C25" s="1357">
        <f t="shared" si="1"/>
        <v>0</v>
      </c>
      <c r="D25" s="1371">
        <v>0</v>
      </c>
      <c r="E25" s="1371">
        <v>0</v>
      </c>
      <c r="F25" s="1368">
        <v>0</v>
      </c>
      <c r="G25" s="1368">
        <v>0</v>
      </c>
      <c r="H25" s="1370">
        <f t="shared" si="4"/>
        <v>0</v>
      </c>
      <c r="I25" s="1370">
        <f t="shared" si="5"/>
        <v>0</v>
      </c>
      <c r="J25" s="1371">
        <v>0</v>
      </c>
      <c r="K25" s="1371">
        <v>0</v>
      </c>
      <c r="L25" s="1371">
        <v>0</v>
      </c>
      <c r="M25" s="1371">
        <v>0</v>
      </c>
      <c r="N25" s="1371">
        <v>0</v>
      </c>
      <c r="O25" s="1371">
        <v>0</v>
      </c>
      <c r="P25" s="1371">
        <v>0</v>
      </c>
      <c r="Q25" s="1371">
        <v>0</v>
      </c>
      <c r="R25" s="1372" t="s">
        <v>1075</v>
      </c>
    </row>
    <row r="26" spans="1:18" s="157" customFormat="1" ht="30" customHeight="1">
      <c r="A26" s="1367" t="s">
        <v>828</v>
      </c>
      <c r="B26" s="1356">
        <f t="shared" si="0"/>
        <v>0</v>
      </c>
      <c r="C26" s="1357">
        <f t="shared" si="1"/>
        <v>0</v>
      </c>
      <c r="D26" s="1371">
        <v>0</v>
      </c>
      <c r="E26" s="1371">
        <v>0</v>
      </c>
      <c r="F26" s="1368">
        <v>0</v>
      </c>
      <c r="G26" s="1368">
        <v>0</v>
      </c>
      <c r="H26" s="1370">
        <f t="shared" si="4"/>
        <v>0</v>
      </c>
      <c r="I26" s="1370">
        <f t="shared" si="5"/>
        <v>0</v>
      </c>
      <c r="J26" s="1371">
        <v>0</v>
      </c>
      <c r="K26" s="1371">
        <v>0</v>
      </c>
      <c r="L26" s="1371">
        <v>0</v>
      </c>
      <c r="M26" s="1371">
        <v>0</v>
      </c>
      <c r="N26" s="1371">
        <v>0</v>
      </c>
      <c r="O26" s="1371">
        <v>0</v>
      </c>
      <c r="P26" s="1371">
        <v>0</v>
      </c>
      <c r="Q26" s="1371">
        <v>0</v>
      </c>
      <c r="R26" s="1372" t="s">
        <v>1076</v>
      </c>
    </row>
    <row r="27" spans="1:18" s="157" customFormat="1" ht="30" customHeight="1">
      <c r="A27" s="1367" t="s">
        <v>829</v>
      </c>
      <c r="B27" s="1356">
        <f t="shared" si="0"/>
        <v>0</v>
      </c>
      <c r="C27" s="1357">
        <f t="shared" si="1"/>
        <v>0</v>
      </c>
      <c r="D27" s="1371">
        <v>0</v>
      </c>
      <c r="E27" s="1371">
        <v>0</v>
      </c>
      <c r="F27" s="1368">
        <v>0</v>
      </c>
      <c r="G27" s="1368">
        <v>0</v>
      </c>
      <c r="H27" s="1370">
        <f t="shared" si="4"/>
        <v>0</v>
      </c>
      <c r="I27" s="1370">
        <f t="shared" si="5"/>
        <v>0</v>
      </c>
      <c r="J27" s="1371">
        <v>0</v>
      </c>
      <c r="K27" s="1371">
        <v>0</v>
      </c>
      <c r="L27" s="1371">
        <v>0</v>
      </c>
      <c r="M27" s="1371">
        <v>0</v>
      </c>
      <c r="N27" s="1371">
        <v>0</v>
      </c>
      <c r="O27" s="1371">
        <v>0</v>
      </c>
      <c r="P27" s="1371">
        <v>0</v>
      </c>
      <c r="Q27" s="1371">
        <v>0</v>
      </c>
      <c r="R27" s="1372" t="s">
        <v>1077</v>
      </c>
    </row>
    <row r="28" spans="1:18" s="157" customFormat="1" ht="30" customHeight="1">
      <c r="A28" s="1367" t="s">
        <v>830</v>
      </c>
      <c r="B28" s="1356">
        <f t="shared" si="0"/>
        <v>0</v>
      </c>
      <c r="C28" s="1357">
        <f t="shared" si="1"/>
        <v>0</v>
      </c>
      <c r="D28" s="1371">
        <v>0</v>
      </c>
      <c r="E28" s="1371">
        <v>0</v>
      </c>
      <c r="F28" s="1368">
        <v>0</v>
      </c>
      <c r="G28" s="1368">
        <v>0</v>
      </c>
      <c r="H28" s="1370">
        <f t="shared" si="4"/>
        <v>0</v>
      </c>
      <c r="I28" s="1370">
        <f t="shared" si="5"/>
        <v>0</v>
      </c>
      <c r="J28" s="1371">
        <v>0</v>
      </c>
      <c r="K28" s="1371">
        <v>0</v>
      </c>
      <c r="L28" s="1371">
        <v>0</v>
      </c>
      <c r="M28" s="1371">
        <v>0</v>
      </c>
      <c r="N28" s="1371">
        <v>0</v>
      </c>
      <c r="O28" s="1371">
        <v>0</v>
      </c>
      <c r="P28" s="1371">
        <v>0</v>
      </c>
      <c r="Q28" s="1371">
        <v>0</v>
      </c>
      <c r="R28" s="1372" t="s">
        <v>1078</v>
      </c>
    </row>
    <row r="29" spans="1:18" s="157" customFormat="1" ht="30" customHeight="1">
      <c r="A29" s="1367" t="s">
        <v>831</v>
      </c>
      <c r="B29" s="1356">
        <f t="shared" si="0"/>
        <v>0</v>
      </c>
      <c r="C29" s="1357">
        <f t="shared" si="1"/>
        <v>0</v>
      </c>
      <c r="D29" s="1371">
        <v>0</v>
      </c>
      <c r="E29" s="1371">
        <v>0</v>
      </c>
      <c r="F29" s="1368">
        <v>0</v>
      </c>
      <c r="G29" s="1368">
        <v>0</v>
      </c>
      <c r="H29" s="1370">
        <f t="shared" si="4"/>
        <v>0</v>
      </c>
      <c r="I29" s="1370">
        <f t="shared" si="5"/>
        <v>0</v>
      </c>
      <c r="J29" s="1371">
        <v>0</v>
      </c>
      <c r="K29" s="1371">
        <v>0</v>
      </c>
      <c r="L29" s="1371">
        <v>0</v>
      </c>
      <c r="M29" s="1371">
        <v>0</v>
      </c>
      <c r="N29" s="1371">
        <v>0</v>
      </c>
      <c r="O29" s="1371">
        <v>0</v>
      </c>
      <c r="P29" s="1371">
        <v>0</v>
      </c>
      <c r="Q29" s="1371">
        <v>0</v>
      </c>
      <c r="R29" s="1372" t="s">
        <v>1079</v>
      </c>
    </row>
    <row r="30" spans="1:18" s="157" customFormat="1" ht="30" customHeight="1">
      <c r="A30" s="1367" t="s">
        <v>832</v>
      </c>
      <c r="B30" s="1356">
        <f t="shared" si="0"/>
        <v>0</v>
      </c>
      <c r="C30" s="1357">
        <f t="shared" si="1"/>
        <v>0</v>
      </c>
      <c r="D30" s="1371">
        <v>0</v>
      </c>
      <c r="E30" s="1371">
        <v>0</v>
      </c>
      <c r="F30" s="1368">
        <v>0</v>
      </c>
      <c r="G30" s="1368">
        <v>0</v>
      </c>
      <c r="H30" s="1370">
        <f t="shared" si="4"/>
        <v>0</v>
      </c>
      <c r="I30" s="1370">
        <f t="shared" si="5"/>
        <v>0</v>
      </c>
      <c r="J30" s="1371">
        <v>0</v>
      </c>
      <c r="K30" s="1371">
        <v>0</v>
      </c>
      <c r="L30" s="1371">
        <v>0</v>
      </c>
      <c r="M30" s="1371">
        <v>0</v>
      </c>
      <c r="N30" s="1371">
        <v>0</v>
      </c>
      <c r="O30" s="1371">
        <v>0</v>
      </c>
      <c r="P30" s="1371">
        <v>0</v>
      </c>
      <c r="Q30" s="1371">
        <v>0</v>
      </c>
      <c r="R30" s="1372" t="s">
        <v>1080</v>
      </c>
    </row>
    <row r="31" spans="1:18" s="157" customFormat="1" ht="30" customHeight="1">
      <c r="A31" s="1367" t="s">
        <v>833</v>
      </c>
      <c r="B31" s="1356">
        <f t="shared" si="0"/>
        <v>0</v>
      </c>
      <c r="C31" s="1357">
        <f t="shared" si="1"/>
        <v>0</v>
      </c>
      <c r="D31" s="1371">
        <v>0</v>
      </c>
      <c r="E31" s="1371">
        <v>0</v>
      </c>
      <c r="F31" s="1368">
        <v>0</v>
      </c>
      <c r="G31" s="1368">
        <v>0</v>
      </c>
      <c r="H31" s="1370">
        <f t="shared" si="4"/>
        <v>0</v>
      </c>
      <c r="I31" s="1370">
        <f t="shared" si="5"/>
        <v>0</v>
      </c>
      <c r="J31" s="1371">
        <v>0</v>
      </c>
      <c r="K31" s="1371">
        <v>0</v>
      </c>
      <c r="L31" s="1371">
        <v>0</v>
      </c>
      <c r="M31" s="1371">
        <v>0</v>
      </c>
      <c r="N31" s="1371">
        <v>0</v>
      </c>
      <c r="O31" s="1371">
        <v>0</v>
      </c>
      <c r="P31" s="1371">
        <v>0</v>
      </c>
      <c r="Q31" s="1371">
        <v>0</v>
      </c>
      <c r="R31" s="1372" t="s">
        <v>1081</v>
      </c>
    </row>
    <row r="32" spans="1:18" s="157" customFormat="1" ht="30" customHeight="1">
      <c r="A32" s="1367" t="s">
        <v>834</v>
      </c>
      <c r="B32" s="1356">
        <f t="shared" si="0"/>
        <v>0</v>
      </c>
      <c r="C32" s="1357">
        <f t="shared" si="1"/>
        <v>0</v>
      </c>
      <c r="D32" s="1371">
        <v>0</v>
      </c>
      <c r="E32" s="1371">
        <v>0</v>
      </c>
      <c r="F32" s="1368">
        <v>0</v>
      </c>
      <c r="G32" s="1368">
        <v>0</v>
      </c>
      <c r="H32" s="1370">
        <f t="shared" si="4"/>
        <v>0</v>
      </c>
      <c r="I32" s="1370">
        <f t="shared" si="5"/>
        <v>0</v>
      </c>
      <c r="J32" s="1371">
        <v>0</v>
      </c>
      <c r="K32" s="1371">
        <v>0</v>
      </c>
      <c r="L32" s="1371">
        <v>0</v>
      </c>
      <c r="M32" s="1371">
        <v>0</v>
      </c>
      <c r="N32" s="1371">
        <v>0</v>
      </c>
      <c r="O32" s="1371">
        <v>0</v>
      </c>
      <c r="P32" s="1371">
        <v>0</v>
      </c>
      <c r="Q32" s="1371">
        <v>0</v>
      </c>
      <c r="R32" s="1372" t="s">
        <v>1082</v>
      </c>
    </row>
    <row r="33" spans="1:18" s="157" customFormat="1" ht="30" customHeight="1">
      <c r="A33" s="1367" t="s">
        <v>835</v>
      </c>
      <c r="B33" s="1356">
        <f t="shared" si="0"/>
        <v>3.3949</v>
      </c>
      <c r="C33" s="1357">
        <f t="shared" si="1"/>
        <v>67.8</v>
      </c>
      <c r="D33" s="1371">
        <v>0</v>
      </c>
      <c r="E33" s="1371">
        <v>0</v>
      </c>
      <c r="F33" s="1369">
        <v>1.0253</v>
      </c>
      <c r="G33" s="1369">
        <v>43.5</v>
      </c>
      <c r="H33" s="1370">
        <f t="shared" si="4"/>
        <v>0</v>
      </c>
      <c r="I33" s="1370">
        <f t="shared" si="5"/>
        <v>0</v>
      </c>
      <c r="J33" s="1371">
        <v>0</v>
      </c>
      <c r="K33" s="1371">
        <v>0</v>
      </c>
      <c r="L33" s="1369">
        <v>1.3696</v>
      </c>
      <c r="M33" s="1369">
        <v>23.8</v>
      </c>
      <c r="N33" s="1369">
        <v>1</v>
      </c>
      <c r="O33" s="1369">
        <v>0.5</v>
      </c>
      <c r="P33" s="1371">
        <v>0</v>
      </c>
      <c r="Q33" s="1371">
        <v>0</v>
      </c>
      <c r="R33" s="1372" t="s">
        <v>1083</v>
      </c>
    </row>
    <row r="34" spans="1:18" s="157" customFormat="1" ht="30" customHeight="1">
      <c r="A34" s="1367" t="s">
        <v>1039</v>
      </c>
      <c r="B34" s="1356">
        <f t="shared" si="0"/>
        <v>0</v>
      </c>
      <c r="C34" s="1357">
        <f t="shared" si="1"/>
        <v>0</v>
      </c>
      <c r="D34" s="1371">
        <v>0</v>
      </c>
      <c r="E34" s="1371">
        <v>0</v>
      </c>
      <c r="F34" s="1371">
        <v>0</v>
      </c>
      <c r="G34" s="1371">
        <v>0</v>
      </c>
      <c r="H34" s="1370">
        <f t="shared" si="4"/>
        <v>0</v>
      </c>
      <c r="I34" s="1370">
        <f t="shared" si="5"/>
        <v>0</v>
      </c>
      <c r="J34" s="1371">
        <v>0</v>
      </c>
      <c r="K34" s="1371">
        <v>0</v>
      </c>
      <c r="L34" s="1371">
        <v>0</v>
      </c>
      <c r="M34" s="1371">
        <v>0</v>
      </c>
      <c r="N34" s="1371">
        <v>0</v>
      </c>
      <c r="O34" s="1371">
        <v>0</v>
      </c>
      <c r="P34" s="1371">
        <v>0</v>
      </c>
      <c r="Q34" s="1371">
        <v>0</v>
      </c>
      <c r="R34" s="1372" t="s">
        <v>1084</v>
      </c>
    </row>
    <row r="35" spans="1:18" s="157" customFormat="1" ht="30" customHeight="1">
      <c r="A35" s="1367" t="s">
        <v>1041</v>
      </c>
      <c r="B35" s="1356">
        <f t="shared" si="0"/>
        <v>1.8492</v>
      </c>
      <c r="C35" s="1357">
        <f t="shared" si="1"/>
        <v>178.5</v>
      </c>
      <c r="D35" s="1369">
        <v>1.188</v>
      </c>
      <c r="E35" s="1369">
        <v>165</v>
      </c>
      <c r="F35" s="1369">
        <v>0.6612</v>
      </c>
      <c r="G35" s="1369">
        <v>13.5</v>
      </c>
      <c r="H35" s="1370">
        <f t="shared" si="4"/>
        <v>0</v>
      </c>
      <c r="I35" s="1370">
        <f t="shared" si="5"/>
        <v>0</v>
      </c>
      <c r="J35" s="1371">
        <v>0</v>
      </c>
      <c r="K35" s="1371">
        <v>0</v>
      </c>
      <c r="L35" s="1371">
        <v>0</v>
      </c>
      <c r="M35" s="1371">
        <v>0</v>
      </c>
      <c r="N35" s="1371">
        <v>0</v>
      </c>
      <c r="O35" s="1371">
        <v>0</v>
      </c>
      <c r="P35" s="1371">
        <v>0</v>
      </c>
      <c r="Q35" s="1371">
        <v>0</v>
      </c>
      <c r="R35" s="1372" t="s">
        <v>1085</v>
      </c>
    </row>
    <row r="36" spans="1:18" s="157" customFormat="1" ht="30" customHeight="1">
      <c r="A36" s="1367" t="s">
        <v>1043</v>
      </c>
      <c r="B36" s="1373">
        <f t="shared" si="0"/>
        <v>0.23</v>
      </c>
      <c r="C36" s="1357">
        <f t="shared" si="1"/>
        <v>10</v>
      </c>
      <c r="D36" s="1374">
        <v>0.23</v>
      </c>
      <c r="E36" s="1369">
        <v>10</v>
      </c>
      <c r="F36" s="1371">
        <v>0</v>
      </c>
      <c r="G36" s="1371">
        <v>0</v>
      </c>
      <c r="H36" s="1370">
        <f t="shared" si="4"/>
        <v>0</v>
      </c>
      <c r="I36" s="1370">
        <f t="shared" si="5"/>
        <v>0</v>
      </c>
      <c r="J36" s="1371">
        <v>0</v>
      </c>
      <c r="K36" s="1371">
        <v>0</v>
      </c>
      <c r="L36" s="1371">
        <v>0</v>
      </c>
      <c r="M36" s="1371">
        <v>0</v>
      </c>
      <c r="N36" s="1371">
        <v>0</v>
      </c>
      <c r="O36" s="1371">
        <v>0</v>
      </c>
      <c r="P36" s="1371">
        <v>0</v>
      </c>
      <c r="Q36" s="1371">
        <v>0</v>
      </c>
      <c r="R36" s="1372" t="s">
        <v>1086</v>
      </c>
    </row>
    <row r="37" spans="1:18" s="157" customFormat="1" ht="30" customHeight="1">
      <c r="A37" s="1367" t="s">
        <v>1045</v>
      </c>
      <c r="B37" s="1373">
        <f t="shared" si="0"/>
        <v>0.165</v>
      </c>
      <c r="C37" s="1357">
        <f t="shared" si="1"/>
        <v>8</v>
      </c>
      <c r="D37" s="1371">
        <v>0</v>
      </c>
      <c r="E37" s="1371">
        <v>0</v>
      </c>
      <c r="F37" s="1374">
        <v>0.165</v>
      </c>
      <c r="G37" s="1369">
        <v>8</v>
      </c>
      <c r="H37" s="1370">
        <f t="shared" si="4"/>
        <v>0</v>
      </c>
      <c r="I37" s="1370">
        <f t="shared" si="5"/>
        <v>0</v>
      </c>
      <c r="J37" s="1371">
        <v>0</v>
      </c>
      <c r="K37" s="1371">
        <v>0</v>
      </c>
      <c r="L37" s="1371">
        <v>0</v>
      </c>
      <c r="M37" s="1371">
        <v>0</v>
      </c>
      <c r="N37" s="1371">
        <v>0</v>
      </c>
      <c r="O37" s="1371">
        <v>0</v>
      </c>
      <c r="P37" s="1371">
        <v>0</v>
      </c>
      <c r="Q37" s="1371">
        <v>0</v>
      </c>
      <c r="R37" s="1372" t="s">
        <v>1087</v>
      </c>
    </row>
    <row r="38" spans="1:18" s="157" customFormat="1" ht="30" customHeight="1">
      <c r="A38" s="1367" t="s">
        <v>1047</v>
      </c>
      <c r="B38" s="1356">
        <f t="shared" si="0"/>
        <v>26.2234</v>
      </c>
      <c r="C38" s="1357">
        <f t="shared" si="1"/>
        <v>298.96</v>
      </c>
      <c r="D38" s="1371">
        <v>0</v>
      </c>
      <c r="E38" s="1371">
        <v>0</v>
      </c>
      <c r="F38" s="1374">
        <v>0.49</v>
      </c>
      <c r="G38" s="1369">
        <v>15</v>
      </c>
      <c r="H38" s="1370">
        <f t="shared" si="4"/>
        <v>0</v>
      </c>
      <c r="I38" s="1370">
        <f t="shared" si="5"/>
        <v>0</v>
      </c>
      <c r="J38" s="1369">
        <v>1.485</v>
      </c>
      <c r="K38" s="1369">
        <v>200</v>
      </c>
      <c r="L38" s="1369">
        <v>24.2484</v>
      </c>
      <c r="M38" s="1369">
        <v>83.96</v>
      </c>
      <c r="N38" s="1371">
        <v>0</v>
      </c>
      <c r="O38" s="1371">
        <v>0</v>
      </c>
      <c r="P38" s="1371">
        <v>0</v>
      </c>
      <c r="Q38" s="1371">
        <v>0</v>
      </c>
      <c r="R38" s="1372" t="s">
        <v>1088</v>
      </c>
    </row>
    <row r="39" spans="1:18" s="157" customFormat="1" ht="30" customHeight="1">
      <c r="A39" s="1367" t="s">
        <v>1049</v>
      </c>
      <c r="B39" s="1356">
        <f t="shared" si="0"/>
        <v>2.6718</v>
      </c>
      <c r="C39" s="1357">
        <f t="shared" si="1"/>
        <v>525.45</v>
      </c>
      <c r="D39" s="1369">
        <v>1.1226</v>
      </c>
      <c r="E39" s="1369">
        <v>415</v>
      </c>
      <c r="F39" s="1369">
        <v>1.1292</v>
      </c>
      <c r="G39" s="1369">
        <v>107.45</v>
      </c>
      <c r="H39" s="1370">
        <f t="shared" si="4"/>
        <v>0</v>
      </c>
      <c r="I39" s="1370">
        <f t="shared" si="5"/>
        <v>0</v>
      </c>
      <c r="J39" s="1371">
        <v>0</v>
      </c>
      <c r="K39" s="1371">
        <v>0</v>
      </c>
      <c r="L39" s="1374">
        <v>0.42</v>
      </c>
      <c r="M39" s="1369">
        <v>3</v>
      </c>
      <c r="N39" s="1371">
        <v>0</v>
      </c>
      <c r="O39" s="1371">
        <v>0</v>
      </c>
      <c r="P39" s="1371">
        <v>0</v>
      </c>
      <c r="Q39" s="1371">
        <v>0</v>
      </c>
      <c r="R39" s="1372" t="s">
        <v>1089</v>
      </c>
    </row>
    <row r="40" spans="1:18" s="157" customFormat="1" ht="30" customHeight="1">
      <c r="A40" s="1367" t="s">
        <v>836</v>
      </c>
      <c r="B40" s="1356">
        <f t="shared" si="0"/>
        <v>0.8917</v>
      </c>
      <c r="C40" s="1357">
        <f t="shared" si="1"/>
        <v>268</v>
      </c>
      <c r="D40" s="1369">
        <v>0.6933</v>
      </c>
      <c r="E40" s="1369">
        <v>148</v>
      </c>
      <c r="F40" s="1371">
        <v>0</v>
      </c>
      <c r="G40" s="1371">
        <v>0</v>
      </c>
      <c r="H40" s="1370">
        <f t="shared" si="4"/>
        <v>0</v>
      </c>
      <c r="I40" s="1370">
        <f t="shared" si="5"/>
        <v>0</v>
      </c>
      <c r="J40" s="1374">
        <v>0.1984</v>
      </c>
      <c r="K40" s="1369">
        <v>120</v>
      </c>
      <c r="L40" s="1371">
        <v>0</v>
      </c>
      <c r="M40" s="1371">
        <v>0</v>
      </c>
      <c r="N40" s="1371">
        <v>0</v>
      </c>
      <c r="O40" s="1371">
        <v>0</v>
      </c>
      <c r="P40" s="1371">
        <v>0</v>
      </c>
      <c r="Q40" s="1371">
        <v>0</v>
      </c>
      <c r="R40" s="1372" t="s">
        <v>1090</v>
      </c>
    </row>
    <row r="41" spans="1:18" s="157" customFormat="1" ht="30" customHeight="1">
      <c r="A41" s="1367" t="s">
        <v>1052</v>
      </c>
      <c r="B41" s="1373">
        <f t="shared" si="0"/>
        <v>0.2876</v>
      </c>
      <c r="C41" s="1357">
        <f t="shared" si="1"/>
        <v>90</v>
      </c>
      <c r="D41" s="1374">
        <v>0.2876</v>
      </c>
      <c r="E41" s="1369">
        <v>90</v>
      </c>
      <c r="F41" s="1371">
        <v>0</v>
      </c>
      <c r="G41" s="1371">
        <v>0</v>
      </c>
      <c r="H41" s="1370">
        <f t="shared" si="4"/>
        <v>0</v>
      </c>
      <c r="I41" s="1370">
        <f t="shared" si="5"/>
        <v>0</v>
      </c>
      <c r="J41" s="1370">
        <f aca="true" t="shared" si="6" ref="J41:L44">SUBTOTAL(9,J42:J66)</f>
        <v>0</v>
      </c>
      <c r="K41" s="1370">
        <f t="shared" si="6"/>
        <v>0</v>
      </c>
      <c r="L41" s="1370">
        <f t="shared" si="6"/>
        <v>0</v>
      </c>
      <c r="M41" s="1371">
        <v>0</v>
      </c>
      <c r="N41" s="1371">
        <v>0</v>
      </c>
      <c r="O41" s="1371">
        <v>0</v>
      </c>
      <c r="P41" s="1371">
        <v>0</v>
      </c>
      <c r="Q41" s="1371">
        <v>0</v>
      </c>
      <c r="R41" s="1372" t="s">
        <v>1091</v>
      </c>
    </row>
    <row r="42" spans="1:18" s="157" customFormat="1" ht="30" customHeight="1">
      <c r="A42" s="1367" t="s">
        <v>1054</v>
      </c>
      <c r="B42" s="1373">
        <f t="shared" si="0"/>
        <v>0.2293</v>
      </c>
      <c r="C42" s="1357">
        <f t="shared" si="1"/>
        <v>60</v>
      </c>
      <c r="D42" s="1371">
        <v>0</v>
      </c>
      <c r="E42" s="1371">
        <v>0</v>
      </c>
      <c r="F42" s="1374">
        <v>0.2293</v>
      </c>
      <c r="G42" s="1369">
        <v>60</v>
      </c>
      <c r="H42" s="1370">
        <f t="shared" si="4"/>
        <v>0</v>
      </c>
      <c r="I42" s="1370">
        <f t="shared" si="5"/>
        <v>0</v>
      </c>
      <c r="J42" s="1370">
        <f t="shared" si="6"/>
        <v>0</v>
      </c>
      <c r="K42" s="1370">
        <f t="shared" si="6"/>
        <v>0</v>
      </c>
      <c r="L42" s="1370">
        <f t="shared" si="6"/>
        <v>0</v>
      </c>
      <c r="M42" s="1371">
        <v>0</v>
      </c>
      <c r="N42" s="1371">
        <v>0</v>
      </c>
      <c r="O42" s="1371">
        <v>0</v>
      </c>
      <c r="P42" s="1371">
        <v>0</v>
      </c>
      <c r="Q42" s="1371">
        <v>0</v>
      </c>
      <c r="R42" s="1372" t="s">
        <v>1092</v>
      </c>
    </row>
    <row r="43" spans="1:18" s="157" customFormat="1" ht="30" customHeight="1">
      <c r="A43" s="1367" t="s">
        <v>1056</v>
      </c>
      <c r="B43" s="1356">
        <f t="shared" si="0"/>
        <v>2.4147</v>
      </c>
      <c r="C43" s="1357">
        <f t="shared" si="1"/>
        <v>215</v>
      </c>
      <c r="D43" s="1369">
        <v>0.985</v>
      </c>
      <c r="E43" s="1369">
        <v>67.5</v>
      </c>
      <c r="F43" s="1374">
        <v>0.4297</v>
      </c>
      <c r="G43" s="1369">
        <v>101</v>
      </c>
      <c r="H43" s="1370">
        <f t="shared" si="4"/>
        <v>0</v>
      </c>
      <c r="I43" s="1370">
        <f t="shared" si="5"/>
        <v>0</v>
      </c>
      <c r="J43" s="1370">
        <f t="shared" si="6"/>
        <v>0</v>
      </c>
      <c r="K43" s="1370">
        <f t="shared" si="6"/>
        <v>0</v>
      </c>
      <c r="L43" s="1370">
        <f t="shared" si="6"/>
        <v>0</v>
      </c>
      <c r="M43" s="1369">
        <v>6.5</v>
      </c>
      <c r="N43" s="1371">
        <v>0</v>
      </c>
      <c r="O43" s="1371">
        <v>0</v>
      </c>
      <c r="P43" s="1371">
        <v>1</v>
      </c>
      <c r="Q43" s="1375">
        <v>40</v>
      </c>
      <c r="R43" s="1372" t="s">
        <v>1093</v>
      </c>
    </row>
    <row r="44" spans="1:18" s="157" customFormat="1" ht="30" customHeight="1">
      <c r="A44" s="1376" t="s">
        <v>1058</v>
      </c>
      <c r="B44" s="1377">
        <f t="shared" si="0"/>
        <v>8.1052</v>
      </c>
      <c r="C44" s="1378">
        <f t="shared" si="1"/>
        <v>5259.75</v>
      </c>
      <c r="D44" s="1379">
        <v>6.6983</v>
      </c>
      <c r="E44" s="1379">
        <v>4496</v>
      </c>
      <c r="F44" s="1379">
        <v>1.4069</v>
      </c>
      <c r="G44" s="1379">
        <v>763.75</v>
      </c>
      <c r="H44" s="1380">
        <f t="shared" si="4"/>
        <v>0</v>
      </c>
      <c r="I44" s="1380">
        <f t="shared" si="5"/>
        <v>0</v>
      </c>
      <c r="J44" s="1380">
        <f t="shared" si="6"/>
        <v>0</v>
      </c>
      <c r="K44" s="1380">
        <f t="shared" si="6"/>
        <v>0</v>
      </c>
      <c r="L44" s="1380">
        <f t="shared" si="6"/>
        <v>0</v>
      </c>
      <c r="M44" s="1380">
        <f>SUBTOTAL(9,M45:M69)</f>
        <v>0</v>
      </c>
      <c r="N44" s="1381">
        <v>0</v>
      </c>
      <c r="O44" s="1381">
        <v>0</v>
      </c>
      <c r="P44" s="1381">
        <v>0</v>
      </c>
      <c r="Q44" s="1381">
        <v>0</v>
      </c>
      <c r="R44" s="1382" t="s">
        <v>1094</v>
      </c>
    </row>
    <row r="45" spans="1:18" ht="15">
      <c r="A45" s="1383" t="s">
        <v>80</v>
      </c>
      <c r="B45" s="1384"/>
      <c r="C45" s="1384"/>
      <c r="D45" s="1385"/>
      <c r="E45" s="1385"/>
      <c r="F45" s="1385"/>
      <c r="G45" s="1385"/>
      <c r="H45" s="1384"/>
      <c r="I45" s="1385"/>
      <c r="J45" s="1386"/>
      <c r="K45" s="1386"/>
      <c r="L45" s="1386"/>
      <c r="M45" s="1386"/>
      <c r="N45" s="1386"/>
      <c r="O45" s="1387"/>
      <c r="P45" s="1735" t="s">
        <v>87</v>
      </c>
      <c r="Q45" s="1736"/>
      <c r="R45" s="1736"/>
    </row>
    <row r="46" spans="1:18" ht="15">
      <c r="A46" s="1388" t="s">
        <v>837</v>
      </c>
      <c r="B46" s="1386"/>
      <c r="C46" s="1386"/>
      <c r="D46" s="1386"/>
      <c r="E46" s="1386"/>
      <c r="F46" s="1386"/>
      <c r="G46" s="1385"/>
      <c r="H46" s="1385"/>
      <c r="I46" s="1386"/>
      <c r="J46" s="1386"/>
      <c r="K46" s="1389"/>
      <c r="L46" s="1386"/>
      <c r="M46" s="1386"/>
      <c r="N46" s="1386"/>
      <c r="O46" s="1386"/>
      <c r="P46" s="1386"/>
      <c r="Q46" s="1386"/>
      <c r="R46" s="1386"/>
    </row>
    <row r="47" spans="1:18" ht="15">
      <c r="A47" s="1386" t="s">
        <v>838</v>
      </c>
      <c r="B47" s="1386"/>
      <c r="C47" s="1386"/>
      <c r="D47" s="1386"/>
      <c r="E47" s="1386"/>
      <c r="F47" s="1386"/>
      <c r="G47" s="1385"/>
      <c r="H47" s="1385"/>
      <c r="I47" s="1386"/>
      <c r="J47" s="1386"/>
      <c r="K47" s="1389"/>
      <c r="L47" s="1386"/>
      <c r="M47" s="1386"/>
      <c r="N47" s="1386"/>
      <c r="O47" s="1386"/>
      <c r="P47" s="1386"/>
      <c r="Q47" s="1386"/>
      <c r="R47" s="1386"/>
    </row>
    <row r="48" spans="1:18" ht="15">
      <c r="A48" s="1386" t="s">
        <v>839</v>
      </c>
      <c r="B48" s="1386"/>
      <c r="C48" s="1386"/>
      <c r="D48" s="1386"/>
      <c r="E48" s="1386"/>
      <c r="F48" s="1386"/>
      <c r="G48" s="1386"/>
      <c r="H48" s="1386"/>
      <c r="I48" s="1386"/>
      <c r="J48" s="1386"/>
      <c r="K48" s="1389"/>
      <c r="L48" s="1386"/>
      <c r="M48" s="1386"/>
      <c r="N48" s="1386"/>
      <c r="O48" s="1386"/>
      <c r="P48" s="1386"/>
      <c r="Q48" s="1386"/>
      <c r="R48" s="1386"/>
    </row>
    <row r="49" spans="1:18" ht="15">
      <c r="A49" s="1386"/>
      <c r="B49" s="1386"/>
      <c r="C49" s="1386"/>
      <c r="D49" s="1386"/>
      <c r="E49" s="1386"/>
      <c r="F49" s="1386"/>
      <c r="G49" s="1386"/>
      <c r="H49" s="1386"/>
      <c r="I49" s="1386"/>
      <c r="J49" s="1386"/>
      <c r="K49" s="1386"/>
      <c r="L49" s="1386"/>
      <c r="M49" s="1386"/>
      <c r="N49" s="1386"/>
      <c r="O49" s="1386"/>
      <c r="P49" s="1386"/>
      <c r="Q49" s="1386"/>
      <c r="R49" s="1386"/>
    </row>
  </sheetData>
  <mergeCells count="13">
    <mergeCell ref="R3:R5"/>
    <mergeCell ref="A3:A5"/>
    <mergeCell ref="P45:R45"/>
    <mergeCell ref="A1:Q1"/>
    <mergeCell ref="A2:B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4">
      <selection activeCell="D15" sqref="D15"/>
    </sheetView>
  </sheetViews>
  <sheetFormatPr defaultColWidth="9.140625" defaultRowHeight="30" customHeight="1"/>
  <cols>
    <col min="1" max="1" width="22.421875" style="72" customWidth="1"/>
    <col min="2" max="4" width="30.00390625" style="72" customWidth="1"/>
    <col min="5" max="5" width="20.28125" style="72" customWidth="1"/>
    <col min="6" max="16384" width="26.7109375" style="72" customWidth="1"/>
  </cols>
  <sheetData>
    <row r="1" spans="1:5" s="99" customFormat="1" ht="32.25" customHeight="1">
      <c r="A1" s="1475" t="s">
        <v>583</v>
      </c>
      <c r="B1" s="1476"/>
      <c r="C1" s="1476"/>
      <c r="D1" s="1476"/>
      <c r="E1" s="1476"/>
    </row>
    <row r="2" spans="1:5" s="6" customFormat="1" ht="18" customHeight="1">
      <c r="A2" s="100" t="s">
        <v>1589</v>
      </c>
      <c r="B2" s="7"/>
      <c r="C2" s="7"/>
      <c r="D2" s="7"/>
      <c r="E2" s="73" t="s">
        <v>1590</v>
      </c>
    </row>
    <row r="3" spans="1:5" s="6" customFormat="1" ht="30" customHeight="1">
      <c r="A3" s="1477" t="s">
        <v>1247</v>
      </c>
      <c r="B3" s="102" t="s">
        <v>1591</v>
      </c>
      <c r="C3" s="102" t="s">
        <v>1592</v>
      </c>
      <c r="D3" s="102" t="s">
        <v>1593</v>
      </c>
      <c r="E3" s="1479" t="s">
        <v>1243</v>
      </c>
    </row>
    <row r="4" spans="1:5" s="6" customFormat="1" ht="30" customHeight="1">
      <c r="A4" s="1478"/>
      <c r="B4" s="70" t="s">
        <v>1594</v>
      </c>
      <c r="C4" s="70" t="s">
        <v>1595</v>
      </c>
      <c r="D4" s="70" t="s">
        <v>1596</v>
      </c>
      <c r="E4" s="1461"/>
    </row>
    <row r="5" spans="1:5" s="436" customFormat="1" ht="31.5" customHeight="1">
      <c r="A5" s="428" t="s">
        <v>581</v>
      </c>
      <c r="B5" s="770">
        <v>34</v>
      </c>
      <c r="C5" s="770">
        <v>94</v>
      </c>
      <c r="D5" s="770">
        <v>8703</v>
      </c>
      <c r="E5" s="456" t="s">
        <v>1241</v>
      </c>
    </row>
    <row r="6" spans="1:5" s="436" customFormat="1" ht="31.5" customHeight="1">
      <c r="A6" s="424" t="s">
        <v>582</v>
      </c>
      <c r="B6" s="770">
        <v>122</v>
      </c>
      <c r="C6" s="770">
        <v>419</v>
      </c>
      <c r="D6" s="770">
        <v>22872</v>
      </c>
      <c r="E6" s="456" t="s">
        <v>1250</v>
      </c>
    </row>
    <row r="7" spans="1:5" s="436" customFormat="1" ht="31.5" customHeight="1">
      <c r="A7" s="454" t="s">
        <v>1441</v>
      </c>
      <c r="B7" s="770">
        <v>156</v>
      </c>
      <c r="C7" s="770">
        <v>528</v>
      </c>
      <c r="D7" s="770">
        <v>73577</v>
      </c>
      <c r="E7" s="455" t="s">
        <v>1441</v>
      </c>
    </row>
    <row r="8" spans="1:5" s="436" customFormat="1" ht="31.5" customHeight="1">
      <c r="A8" s="635" t="s">
        <v>1443</v>
      </c>
      <c r="B8" s="314">
        <v>156</v>
      </c>
      <c r="C8" s="314">
        <v>528</v>
      </c>
      <c r="D8" s="314">
        <v>85936</v>
      </c>
      <c r="E8" s="631" t="s">
        <v>1443</v>
      </c>
    </row>
    <row r="9" spans="1:5" s="436" customFormat="1" ht="31.5" customHeight="1">
      <c r="A9" s="635" t="s">
        <v>1206</v>
      </c>
      <c r="B9" s="314">
        <v>156</v>
      </c>
      <c r="C9" s="314">
        <v>528</v>
      </c>
      <c r="D9" s="314">
        <v>84101</v>
      </c>
      <c r="E9" s="631" t="s">
        <v>1206</v>
      </c>
    </row>
    <row r="10" spans="1:5" s="436" customFormat="1" ht="31.5" customHeight="1">
      <c r="A10" s="635" t="s">
        <v>1676</v>
      </c>
      <c r="B10" s="314">
        <v>156</v>
      </c>
      <c r="C10" s="314">
        <v>528</v>
      </c>
      <c r="D10" s="314">
        <v>78321</v>
      </c>
      <c r="E10" s="631" t="s">
        <v>1676</v>
      </c>
    </row>
    <row r="11" spans="1:5" s="434" customFormat="1" ht="31.5" customHeight="1">
      <c r="A11" s="1281" t="s">
        <v>1681</v>
      </c>
      <c r="B11" s="859">
        <v>156</v>
      </c>
      <c r="C11" s="859">
        <v>528</v>
      </c>
      <c r="D11" s="859">
        <v>172049</v>
      </c>
      <c r="E11" s="1282" t="s">
        <v>1679</v>
      </c>
    </row>
    <row r="12" spans="1:5" s="53" customFormat="1" ht="15.75" customHeight="1">
      <c r="A12" s="104" t="s">
        <v>1394</v>
      </c>
      <c r="D12" s="105"/>
      <c r="E12" s="106" t="s">
        <v>1597</v>
      </c>
    </row>
    <row r="13" ht="12.75" customHeight="1">
      <c r="A13" s="104"/>
    </row>
    <row r="14" s="53" customFormat="1" ht="15.75" customHeight="1">
      <c r="A14" s="104" t="s">
        <v>1444</v>
      </c>
    </row>
    <row r="15" ht="12.75" customHeight="1">
      <c r="A15" s="104"/>
    </row>
  </sheetData>
  <mergeCells count="3">
    <mergeCell ref="A1:E1"/>
    <mergeCell ref="A3:A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C25">
      <selection activeCell="L39" sqref="L39"/>
    </sheetView>
  </sheetViews>
  <sheetFormatPr defaultColWidth="9.140625" defaultRowHeight="12.75"/>
  <cols>
    <col min="1" max="1" width="15.8515625" style="26" customWidth="1"/>
    <col min="2" max="2" width="9.421875" style="26" customWidth="1"/>
    <col min="3" max="3" width="10.421875" style="26" customWidth="1"/>
    <col min="4" max="4" width="8.421875" style="26" customWidth="1"/>
    <col min="5" max="5" width="10.140625" style="26" customWidth="1"/>
    <col min="6" max="6" width="9.28125" style="26" customWidth="1"/>
    <col min="7" max="7" width="10.421875" style="26" customWidth="1"/>
    <col min="8" max="8" width="8.57421875" style="26" customWidth="1"/>
    <col min="9" max="9" width="10.7109375" style="26" customWidth="1"/>
    <col min="10" max="10" width="8.57421875" style="26" customWidth="1"/>
    <col min="11" max="11" width="10.57421875" style="26" customWidth="1"/>
    <col min="12" max="12" width="8.00390625" style="26" customWidth="1"/>
    <col min="13" max="13" width="10.7109375" style="26" customWidth="1"/>
    <col min="14" max="14" width="17.00390625" style="26" customWidth="1"/>
    <col min="15" max="17" width="9.28125" style="26" customWidth="1"/>
    <col min="18" max="16384" width="9.140625" style="26" customWidth="1"/>
  </cols>
  <sheetData>
    <row r="1" spans="1:14" s="24" customFormat="1" ht="32.25" customHeight="1">
      <c r="A1" s="1501" t="s">
        <v>1598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</row>
    <row r="2" spans="1:14" s="32" customFormat="1" ht="18" customHeight="1">
      <c r="A2" s="1466" t="s">
        <v>1599</v>
      </c>
      <c r="B2" s="1466"/>
      <c r="N2" s="107" t="s">
        <v>1600</v>
      </c>
    </row>
    <row r="3" spans="1:14" s="37" customFormat="1" ht="30" customHeight="1">
      <c r="A3" s="1471" t="s">
        <v>1451</v>
      </c>
      <c r="B3" s="1444" t="s">
        <v>1601</v>
      </c>
      <c r="C3" s="1445"/>
      <c r="D3" s="1444" t="s">
        <v>1602</v>
      </c>
      <c r="E3" s="1445"/>
      <c r="F3" s="1446" t="s">
        <v>1603</v>
      </c>
      <c r="G3" s="1447"/>
      <c r="H3" s="1446" t="s">
        <v>1604</v>
      </c>
      <c r="I3" s="1445"/>
      <c r="J3" s="1446" t="s">
        <v>1605</v>
      </c>
      <c r="K3" s="1445"/>
      <c r="L3" s="1444" t="s">
        <v>1606</v>
      </c>
      <c r="M3" s="1445"/>
      <c r="N3" s="1473" t="s">
        <v>1452</v>
      </c>
    </row>
    <row r="4" spans="1:14" s="37" customFormat="1" ht="30" customHeight="1">
      <c r="A4" s="1467"/>
      <c r="B4" s="1463" t="s">
        <v>1607</v>
      </c>
      <c r="C4" s="1464"/>
      <c r="D4" s="1463" t="s">
        <v>1608</v>
      </c>
      <c r="E4" s="1464"/>
      <c r="F4" s="1463" t="s">
        <v>1609</v>
      </c>
      <c r="G4" s="1464"/>
      <c r="H4" s="1463" t="s">
        <v>1610</v>
      </c>
      <c r="I4" s="1464"/>
      <c r="J4" s="1463" t="s">
        <v>1611</v>
      </c>
      <c r="K4" s="1464"/>
      <c r="L4" s="1463" t="s">
        <v>1612</v>
      </c>
      <c r="M4" s="1464"/>
      <c r="N4" s="1462"/>
    </row>
    <row r="5" spans="1:14" s="37" customFormat="1" ht="48" customHeight="1">
      <c r="A5" s="1443"/>
      <c r="B5" s="92" t="s">
        <v>1613</v>
      </c>
      <c r="C5" s="92" t="s">
        <v>1614</v>
      </c>
      <c r="D5" s="92" t="s">
        <v>1613</v>
      </c>
      <c r="E5" s="92" t="s">
        <v>1614</v>
      </c>
      <c r="F5" s="92" t="s">
        <v>1613</v>
      </c>
      <c r="G5" s="92" t="s">
        <v>1614</v>
      </c>
      <c r="H5" s="92" t="s">
        <v>1613</v>
      </c>
      <c r="I5" s="92" t="s">
        <v>1614</v>
      </c>
      <c r="J5" s="92" t="s">
        <v>1613</v>
      </c>
      <c r="K5" s="92" t="s">
        <v>1614</v>
      </c>
      <c r="L5" s="92" t="s">
        <v>1613</v>
      </c>
      <c r="M5" s="92" t="s">
        <v>1614</v>
      </c>
      <c r="N5" s="1474"/>
    </row>
    <row r="6" spans="1:14" s="42" customFormat="1" ht="24" customHeight="1">
      <c r="A6" s="428" t="s">
        <v>581</v>
      </c>
      <c r="B6" s="771">
        <f>SUM(D6,F6,H6,J6,L6)</f>
        <v>1108</v>
      </c>
      <c r="C6" s="771">
        <f>SUM(E6,G6,I6,K6,M6)</f>
        <v>3110</v>
      </c>
      <c r="D6" s="771">
        <v>90</v>
      </c>
      <c r="E6" s="771">
        <v>266</v>
      </c>
      <c r="F6" s="771">
        <v>450</v>
      </c>
      <c r="G6" s="771">
        <v>1515</v>
      </c>
      <c r="H6" s="771">
        <v>37</v>
      </c>
      <c r="I6" s="771">
        <v>52</v>
      </c>
      <c r="J6" s="457">
        <v>493</v>
      </c>
      <c r="K6" s="457">
        <v>454</v>
      </c>
      <c r="L6" s="457">
        <v>38</v>
      </c>
      <c r="M6" s="457">
        <v>823</v>
      </c>
      <c r="N6" s="435" t="s">
        <v>1241</v>
      </c>
    </row>
    <row r="7" spans="1:14" s="109" customFormat="1" ht="24" customHeight="1">
      <c r="A7" s="424" t="s">
        <v>582</v>
      </c>
      <c r="B7" s="772">
        <v>8170</v>
      </c>
      <c r="C7" s="772">
        <v>49047</v>
      </c>
      <c r="D7" s="772">
        <v>436</v>
      </c>
      <c r="E7" s="772">
        <v>1319</v>
      </c>
      <c r="F7" s="772">
        <v>1643</v>
      </c>
      <c r="G7" s="772">
        <v>5669</v>
      </c>
      <c r="H7" s="772">
        <v>716</v>
      </c>
      <c r="I7" s="772">
        <v>749</v>
      </c>
      <c r="J7" s="458">
        <v>3489</v>
      </c>
      <c r="K7" s="458">
        <v>5708</v>
      </c>
      <c r="L7" s="458">
        <v>1886</v>
      </c>
      <c r="M7" s="458">
        <v>35602</v>
      </c>
      <c r="N7" s="435" t="s">
        <v>1250</v>
      </c>
    </row>
    <row r="8" spans="1:14" s="42" customFormat="1" ht="24" customHeight="1">
      <c r="A8" s="39" t="s">
        <v>1456</v>
      </c>
      <c r="B8" s="771">
        <f>SUM(D8,F8,H8,J8,L8)</f>
        <v>9833</v>
      </c>
      <c r="C8" s="771">
        <f>SUM(E8,G8,I8,K8,M8)</f>
        <v>61131</v>
      </c>
      <c r="D8" s="771">
        <v>498</v>
      </c>
      <c r="E8" s="771">
        <v>1478</v>
      </c>
      <c r="F8" s="771">
        <v>2057</v>
      </c>
      <c r="G8" s="771">
        <v>7793</v>
      </c>
      <c r="H8" s="771">
        <v>1240</v>
      </c>
      <c r="I8" s="771">
        <v>1170</v>
      </c>
      <c r="J8" s="457">
        <v>4123</v>
      </c>
      <c r="K8" s="457">
        <v>6937</v>
      </c>
      <c r="L8" s="459">
        <v>1915</v>
      </c>
      <c r="M8" s="457">
        <v>43753</v>
      </c>
      <c r="N8" s="82" t="s">
        <v>1582</v>
      </c>
    </row>
    <row r="9" spans="1:14" s="42" customFormat="1" ht="24" customHeight="1">
      <c r="A9" s="39" t="s">
        <v>1443</v>
      </c>
      <c r="B9" s="773">
        <f>SUM(D9,F9,H9,J9,L9)</f>
        <v>8703</v>
      </c>
      <c r="C9" s="771">
        <f>SUM(E9,G9,I9,K9,M9)</f>
        <v>56266</v>
      </c>
      <c r="D9" s="771">
        <v>354</v>
      </c>
      <c r="E9" s="771">
        <v>903</v>
      </c>
      <c r="F9" s="771">
        <v>1759</v>
      </c>
      <c r="G9" s="771">
        <v>7257</v>
      </c>
      <c r="H9" s="771">
        <v>1150</v>
      </c>
      <c r="I9" s="771">
        <v>1030</v>
      </c>
      <c r="J9" s="457">
        <v>3618</v>
      </c>
      <c r="K9" s="457">
        <v>5301</v>
      </c>
      <c r="L9" s="459">
        <v>1822</v>
      </c>
      <c r="M9" s="636">
        <v>41775</v>
      </c>
      <c r="N9" s="82" t="s">
        <v>1443</v>
      </c>
    </row>
    <row r="10" spans="1:14" s="42" customFormat="1" ht="24" customHeight="1">
      <c r="A10" s="39" t="s">
        <v>1206</v>
      </c>
      <c r="B10" s="771">
        <v>14539</v>
      </c>
      <c r="C10" s="771">
        <v>32630</v>
      </c>
      <c r="D10" s="771">
        <v>1063</v>
      </c>
      <c r="E10" s="771">
        <v>2632</v>
      </c>
      <c r="F10" s="771">
        <v>2942</v>
      </c>
      <c r="G10" s="771">
        <v>10236</v>
      </c>
      <c r="H10" s="771">
        <v>1704</v>
      </c>
      <c r="I10" s="771">
        <v>1376</v>
      </c>
      <c r="J10" s="457">
        <v>5856</v>
      </c>
      <c r="K10" s="457">
        <v>5856</v>
      </c>
      <c r="L10" s="459">
        <v>2974</v>
      </c>
      <c r="M10" s="636">
        <v>12530</v>
      </c>
      <c r="N10" s="82" t="s">
        <v>1206</v>
      </c>
    </row>
    <row r="11" spans="1:14" s="42" customFormat="1" ht="24" customHeight="1">
      <c r="A11" s="39" t="s">
        <v>1676</v>
      </c>
      <c r="B11" s="771">
        <v>14285</v>
      </c>
      <c r="C11" s="771">
        <v>37863</v>
      </c>
      <c r="D11" s="771">
        <v>945</v>
      </c>
      <c r="E11" s="771">
        <v>2708</v>
      </c>
      <c r="F11" s="771">
        <v>2702</v>
      </c>
      <c r="G11" s="771">
        <v>9997</v>
      </c>
      <c r="H11" s="771">
        <v>1286</v>
      </c>
      <c r="I11" s="771">
        <v>1322</v>
      </c>
      <c r="J11" s="457">
        <v>6597</v>
      </c>
      <c r="K11" s="457">
        <v>11833</v>
      </c>
      <c r="L11" s="459">
        <v>2755</v>
      </c>
      <c r="M11" s="636">
        <v>12003</v>
      </c>
      <c r="N11" s="82" t="s">
        <v>1676</v>
      </c>
    </row>
    <row r="12" spans="1:14" s="42" customFormat="1" ht="19.5" customHeight="1">
      <c r="A12" s="1077" t="s">
        <v>1617</v>
      </c>
      <c r="B12" s="1078">
        <f>D12+F12+H12+J12+L12</f>
        <v>9195.3</v>
      </c>
      <c r="C12" s="1078">
        <f>E12+G12+I12+K12+M12</f>
        <v>44940.56199999999</v>
      </c>
      <c r="D12" s="1078">
        <v>539.8</v>
      </c>
      <c r="E12" s="1078">
        <v>1550.86</v>
      </c>
      <c r="F12" s="1078">
        <v>1752</v>
      </c>
      <c r="G12" s="1078">
        <v>6650</v>
      </c>
      <c r="H12" s="1078">
        <v>978.2</v>
      </c>
      <c r="I12" s="1078">
        <v>1093.847</v>
      </c>
      <c r="J12" s="1079">
        <v>4519</v>
      </c>
      <c r="K12" s="1079">
        <v>7459.771999999999</v>
      </c>
      <c r="L12" s="1080">
        <v>1406.3</v>
      </c>
      <c r="M12" s="1081">
        <v>28186.082999999995</v>
      </c>
      <c r="N12" s="1082" t="s">
        <v>1617</v>
      </c>
    </row>
    <row r="13" spans="1:14" s="42" customFormat="1" ht="19.5" customHeight="1">
      <c r="A13" s="1029" t="s">
        <v>1486</v>
      </c>
      <c r="B13" s="1074">
        <f aca="true" t="shared" si="0" ref="B13:C38">D13+F13+H13+J13+L13</f>
        <v>1260.1</v>
      </c>
      <c r="C13" s="1074">
        <f t="shared" si="0"/>
        <v>2888.328</v>
      </c>
      <c r="D13" s="771">
        <v>151</v>
      </c>
      <c r="E13" s="771">
        <v>422.8</v>
      </c>
      <c r="F13" s="771">
        <v>266</v>
      </c>
      <c r="G13" s="771">
        <v>1010.8</v>
      </c>
      <c r="H13" s="771">
        <v>367.1</v>
      </c>
      <c r="I13" s="771">
        <v>403.042</v>
      </c>
      <c r="J13" s="457">
        <v>460.7</v>
      </c>
      <c r="K13" s="457">
        <v>739.9870000000001</v>
      </c>
      <c r="L13" s="459">
        <v>15.3</v>
      </c>
      <c r="M13" s="636">
        <v>311.69899999999996</v>
      </c>
      <c r="N13" s="1044" t="s">
        <v>1514</v>
      </c>
    </row>
    <row r="14" spans="1:14" s="42" customFormat="1" ht="19.5" customHeight="1">
      <c r="A14" s="1029" t="s">
        <v>1487</v>
      </c>
      <c r="B14" s="1074">
        <f t="shared" si="0"/>
        <v>763.9</v>
      </c>
      <c r="C14" s="1074">
        <f t="shared" si="0"/>
        <v>3068.325</v>
      </c>
      <c r="D14" s="771">
        <v>50</v>
      </c>
      <c r="E14" s="771">
        <v>140.6</v>
      </c>
      <c r="F14" s="771">
        <v>112.1</v>
      </c>
      <c r="G14" s="771">
        <v>423.282</v>
      </c>
      <c r="H14" s="771">
        <v>129.5</v>
      </c>
      <c r="I14" s="771">
        <v>151.62</v>
      </c>
      <c r="J14" s="457">
        <v>385.9</v>
      </c>
      <c r="K14" s="457">
        <v>621.009</v>
      </c>
      <c r="L14" s="459">
        <v>86.4</v>
      </c>
      <c r="M14" s="636">
        <v>1731.814</v>
      </c>
      <c r="N14" s="1044" t="s">
        <v>1515</v>
      </c>
    </row>
    <row r="15" spans="1:14" s="42" customFormat="1" ht="19.5" customHeight="1">
      <c r="A15" s="1029" t="s">
        <v>1488</v>
      </c>
      <c r="B15" s="1074">
        <f t="shared" si="0"/>
        <v>3624.5</v>
      </c>
      <c r="C15" s="1074">
        <f t="shared" si="0"/>
        <v>27183.284</v>
      </c>
      <c r="D15" s="771">
        <v>46.1</v>
      </c>
      <c r="E15" s="771">
        <v>129.1</v>
      </c>
      <c r="F15" s="771">
        <v>130</v>
      </c>
      <c r="G15" s="771">
        <v>494</v>
      </c>
      <c r="H15" s="771">
        <v>127</v>
      </c>
      <c r="I15" s="771">
        <v>141.02</v>
      </c>
      <c r="J15" s="457">
        <v>2182.4</v>
      </c>
      <c r="K15" s="457">
        <v>3603.584</v>
      </c>
      <c r="L15" s="459">
        <v>1139</v>
      </c>
      <c r="M15" s="636">
        <v>22815.58</v>
      </c>
      <c r="N15" s="1044" t="s">
        <v>1516</v>
      </c>
    </row>
    <row r="16" spans="1:14" s="42" customFormat="1" ht="19.5" customHeight="1">
      <c r="A16" s="1029" t="s">
        <v>1489</v>
      </c>
      <c r="B16" s="1074">
        <f t="shared" si="0"/>
        <v>263.3</v>
      </c>
      <c r="C16" s="1074">
        <f t="shared" si="0"/>
        <v>953.293</v>
      </c>
      <c r="D16" s="771">
        <v>18</v>
      </c>
      <c r="E16" s="771">
        <v>50.4</v>
      </c>
      <c r="F16" s="771">
        <v>35</v>
      </c>
      <c r="G16" s="771">
        <v>133</v>
      </c>
      <c r="H16" s="771">
        <v>31.5</v>
      </c>
      <c r="I16" s="771">
        <v>41.085</v>
      </c>
      <c r="J16" s="457">
        <v>155</v>
      </c>
      <c r="K16" s="457">
        <v>249.03</v>
      </c>
      <c r="L16" s="459">
        <v>23.8</v>
      </c>
      <c r="M16" s="636">
        <v>479.778</v>
      </c>
      <c r="N16" s="1044" t="s">
        <v>1517</v>
      </c>
    </row>
    <row r="17" spans="1:14" s="42" customFormat="1" ht="19.5" customHeight="1">
      <c r="A17" s="1029" t="s">
        <v>1490</v>
      </c>
      <c r="B17" s="1074">
        <f>D17+F17+H17+J17+L17</f>
        <v>2240.2000000000003</v>
      </c>
      <c r="C17" s="1074">
        <f t="shared" si="0"/>
        <v>6794.291</v>
      </c>
      <c r="D17" s="771">
        <v>269</v>
      </c>
      <c r="E17" s="771">
        <v>792</v>
      </c>
      <c r="F17" s="771">
        <v>690.9</v>
      </c>
      <c r="G17" s="771">
        <v>2625.078</v>
      </c>
      <c r="H17" s="771">
        <v>304</v>
      </c>
      <c r="I17" s="771">
        <v>327.13</v>
      </c>
      <c r="J17" s="457">
        <v>900</v>
      </c>
      <c r="K17" s="457">
        <v>1516.24</v>
      </c>
      <c r="L17" s="459">
        <v>76.3</v>
      </c>
      <c r="M17" s="636">
        <v>1533.843</v>
      </c>
      <c r="N17" s="1044" t="s">
        <v>1518</v>
      </c>
    </row>
    <row r="18" spans="1:14" s="42" customFormat="1" ht="19.5" customHeight="1">
      <c r="A18" s="1029" t="s">
        <v>1491</v>
      </c>
      <c r="B18" s="457">
        <v>0</v>
      </c>
      <c r="C18" s="457">
        <v>0</v>
      </c>
      <c r="D18" s="459">
        <v>0</v>
      </c>
      <c r="E18" s="459">
        <v>0</v>
      </c>
      <c r="F18" s="459">
        <v>0</v>
      </c>
      <c r="G18" s="459">
        <v>0</v>
      </c>
      <c r="H18" s="459">
        <v>0</v>
      </c>
      <c r="I18" s="459">
        <v>0</v>
      </c>
      <c r="J18" s="459">
        <v>0</v>
      </c>
      <c r="K18" s="457">
        <v>0</v>
      </c>
      <c r="L18" s="459">
        <v>0</v>
      </c>
      <c r="M18" s="636">
        <v>0</v>
      </c>
      <c r="N18" s="1044" t="s">
        <v>1519</v>
      </c>
    </row>
    <row r="19" spans="1:14" s="42" customFormat="1" ht="19.5" customHeight="1">
      <c r="A19" s="1029" t="s">
        <v>1492</v>
      </c>
      <c r="B19" s="1074">
        <f t="shared" si="0"/>
        <v>63.5</v>
      </c>
      <c r="C19" s="1074">
        <f t="shared" si="0"/>
        <v>191.131</v>
      </c>
      <c r="D19" s="771">
        <v>1</v>
      </c>
      <c r="E19" s="771">
        <v>2.8</v>
      </c>
      <c r="F19" s="771">
        <v>31.4</v>
      </c>
      <c r="G19" s="771">
        <v>119.32</v>
      </c>
      <c r="H19" s="771">
        <v>3.1</v>
      </c>
      <c r="I19" s="771">
        <v>3.534</v>
      </c>
      <c r="J19" s="457">
        <v>26.7</v>
      </c>
      <c r="K19" s="457">
        <v>38.697</v>
      </c>
      <c r="L19" s="459">
        <v>1.3</v>
      </c>
      <c r="M19" s="636">
        <v>26.78</v>
      </c>
      <c r="N19" s="1044" t="s">
        <v>1520</v>
      </c>
    </row>
    <row r="20" spans="1:14" s="42" customFormat="1" ht="19.5" customHeight="1">
      <c r="A20" s="1029" t="s">
        <v>1493</v>
      </c>
      <c r="B20" s="457">
        <v>0</v>
      </c>
      <c r="C20" s="457">
        <v>0</v>
      </c>
      <c r="D20" s="459">
        <v>0</v>
      </c>
      <c r="E20" s="459">
        <v>0</v>
      </c>
      <c r="F20" s="459">
        <v>0</v>
      </c>
      <c r="G20" s="459">
        <v>0</v>
      </c>
      <c r="H20" s="459">
        <v>0</v>
      </c>
      <c r="I20" s="459">
        <v>0</v>
      </c>
      <c r="J20" s="457">
        <v>0</v>
      </c>
      <c r="K20" s="457">
        <v>0</v>
      </c>
      <c r="L20" s="459">
        <v>0</v>
      </c>
      <c r="M20" s="636">
        <v>0</v>
      </c>
      <c r="N20" s="1045" t="s">
        <v>1521</v>
      </c>
    </row>
    <row r="21" spans="1:14" s="42" customFormat="1" ht="19.5" customHeight="1">
      <c r="A21" s="1029" t="s">
        <v>1494</v>
      </c>
      <c r="B21" s="457">
        <v>0</v>
      </c>
      <c r="C21" s="457">
        <v>0</v>
      </c>
      <c r="D21" s="459">
        <v>0</v>
      </c>
      <c r="E21" s="459">
        <v>0</v>
      </c>
      <c r="F21" s="459">
        <v>0</v>
      </c>
      <c r="G21" s="459">
        <v>0</v>
      </c>
      <c r="H21" s="459">
        <v>0</v>
      </c>
      <c r="I21" s="459">
        <v>0</v>
      </c>
      <c r="J21" s="457">
        <v>0</v>
      </c>
      <c r="K21" s="457">
        <v>0</v>
      </c>
      <c r="L21" s="459">
        <v>0</v>
      </c>
      <c r="M21" s="636">
        <v>0</v>
      </c>
      <c r="N21" s="1045" t="s">
        <v>1522</v>
      </c>
    </row>
    <row r="22" spans="1:14" s="42" customFormat="1" ht="19.5" customHeight="1">
      <c r="A22" s="1029" t="s">
        <v>1495</v>
      </c>
      <c r="B22" s="457">
        <v>0</v>
      </c>
      <c r="C22" s="457">
        <v>0</v>
      </c>
      <c r="D22" s="459">
        <v>0</v>
      </c>
      <c r="E22" s="459">
        <v>0</v>
      </c>
      <c r="F22" s="459">
        <v>0</v>
      </c>
      <c r="G22" s="459">
        <v>0</v>
      </c>
      <c r="H22" s="459">
        <v>0</v>
      </c>
      <c r="I22" s="459">
        <v>0</v>
      </c>
      <c r="J22" s="457">
        <v>0</v>
      </c>
      <c r="K22" s="457">
        <v>0</v>
      </c>
      <c r="L22" s="459">
        <v>0</v>
      </c>
      <c r="M22" s="636">
        <v>0</v>
      </c>
      <c r="N22" s="1045" t="s">
        <v>1523</v>
      </c>
    </row>
    <row r="23" spans="1:14" s="42" customFormat="1" ht="19.5" customHeight="1">
      <c r="A23" s="1029" t="s">
        <v>1496</v>
      </c>
      <c r="B23" s="1074">
        <f t="shared" si="0"/>
        <v>5.8999999999999995</v>
      </c>
      <c r="C23" s="1074">
        <f t="shared" si="0"/>
        <v>32.870000000000005</v>
      </c>
      <c r="D23" s="459">
        <v>0</v>
      </c>
      <c r="E23" s="459">
        <v>0</v>
      </c>
      <c r="F23" s="459">
        <v>4.1</v>
      </c>
      <c r="G23" s="459">
        <v>15.162</v>
      </c>
      <c r="H23" s="459">
        <v>0</v>
      </c>
      <c r="I23" s="459">
        <v>0</v>
      </c>
      <c r="J23" s="457">
        <v>1</v>
      </c>
      <c r="K23" s="457">
        <v>1.7</v>
      </c>
      <c r="L23" s="459">
        <v>0.8</v>
      </c>
      <c r="M23" s="636">
        <v>16.008</v>
      </c>
      <c r="N23" s="1045" t="s">
        <v>1524</v>
      </c>
    </row>
    <row r="24" spans="1:14" s="42" customFormat="1" ht="19.5" customHeight="1">
      <c r="A24" s="1029" t="s">
        <v>1497</v>
      </c>
      <c r="B24" s="459">
        <v>0</v>
      </c>
      <c r="C24" s="459">
        <v>0</v>
      </c>
      <c r="D24" s="459">
        <v>0</v>
      </c>
      <c r="E24" s="459">
        <v>0</v>
      </c>
      <c r="F24" s="459">
        <v>0</v>
      </c>
      <c r="G24" s="459">
        <v>0</v>
      </c>
      <c r="H24" s="459">
        <v>0</v>
      </c>
      <c r="I24" s="459">
        <v>0</v>
      </c>
      <c r="J24" s="457">
        <v>0</v>
      </c>
      <c r="K24" s="457">
        <v>0</v>
      </c>
      <c r="L24" s="459">
        <v>0</v>
      </c>
      <c r="M24" s="636">
        <v>0</v>
      </c>
      <c r="N24" s="1045" t="s">
        <v>1525</v>
      </c>
    </row>
    <row r="25" spans="1:14" s="42" customFormat="1" ht="19.5" customHeight="1">
      <c r="A25" s="1029" t="s">
        <v>1498</v>
      </c>
      <c r="B25" s="1074">
        <f t="shared" si="0"/>
        <v>10.3</v>
      </c>
      <c r="C25" s="1074">
        <f t="shared" si="0"/>
        <v>23.508999999999997</v>
      </c>
      <c r="D25" s="459">
        <v>0</v>
      </c>
      <c r="E25" s="459">
        <v>0</v>
      </c>
      <c r="F25" s="459">
        <v>0</v>
      </c>
      <c r="G25" s="459">
        <v>0</v>
      </c>
      <c r="H25" s="459">
        <v>0</v>
      </c>
      <c r="I25" s="771">
        <v>1.176</v>
      </c>
      <c r="J25" s="457">
        <v>10</v>
      </c>
      <c r="K25" s="457">
        <v>16.33</v>
      </c>
      <c r="L25" s="1283">
        <v>0.3</v>
      </c>
      <c r="M25" s="636">
        <v>6.003</v>
      </c>
      <c r="N25" s="1045" t="s">
        <v>1526</v>
      </c>
    </row>
    <row r="26" spans="1:14" s="42" customFormat="1" ht="19.5" customHeight="1">
      <c r="A26" s="1029" t="s">
        <v>1499</v>
      </c>
      <c r="B26" s="459">
        <v>0</v>
      </c>
      <c r="C26" s="459">
        <v>0</v>
      </c>
      <c r="D26" s="459">
        <v>0</v>
      </c>
      <c r="E26" s="459">
        <v>0</v>
      </c>
      <c r="F26" s="459">
        <v>0</v>
      </c>
      <c r="G26" s="459">
        <v>0</v>
      </c>
      <c r="H26" s="459">
        <v>0</v>
      </c>
      <c r="I26" s="459">
        <v>0</v>
      </c>
      <c r="J26" s="457">
        <v>0</v>
      </c>
      <c r="K26" s="457">
        <v>0</v>
      </c>
      <c r="L26" s="459">
        <v>0</v>
      </c>
      <c r="M26" s="636">
        <v>0</v>
      </c>
      <c r="N26" s="1045" t="s">
        <v>1527</v>
      </c>
    </row>
    <row r="27" spans="1:14" s="42" customFormat="1" ht="19.5" customHeight="1">
      <c r="A27" s="1029" t="s">
        <v>1500</v>
      </c>
      <c r="B27" s="1074">
        <f t="shared" si="0"/>
        <v>20.2</v>
      </c>
      <c r="C27" s="1074">
        <f t="shared" si="0"/>
        <v>59.169999999999995</v>
      </c>
      <c r="D27" s="459">
        <v>0</v>
      </c>
      <c r="E27" s="459">
        <v>0</v>
      </c>
      <c r="F27" s="459">
        <v>10.5</v>
      </c>
      <c r="G27" s="459">
        <v>39.9</v>
      </c>
      <c r="H27" s="771">
        <v>1.5</v>
      </c>
      <c r="I27" s="771">
        <v>1.55</v>
      </c>
      <c r="J27" s="457">
        <v>8</v>
      </c>
      <c r="K27" s="457">
        <v>13.6</v>
      </c>
      <c r="L27" s="1284">
        <v>0.2</v>
      </c>
      <c r="M27" s="636">
        <v>4.12</v>
      </c>
      <c r="N27" s="1045" t="s">
        <v>1528</v>
      </c>
    </row>
    <row r="28" spans="1:14" s="42" customFormat="1" ht="19.5" customHeight="1">
      <c r="A28" s="1029" t="s">
        <v>1501</v>
      </c>
      <c r="B28" s="459">
        <v>0</v>
      </c>
      <c r="C28" s="459">
        <v>0</v>
      </c>
      <c r="D28" s="459">
        <v>0</v>
      </c>
      <c r="E28" s="459">
        <v>0</v>
      </c>
      <c r="F28" s="459">
        <v>1</v>
      </c>
      <c r="G28" s="459">
        <v>3.8</v>
      </c>
      <c r="H28" s="459">
        <v>0</v>
      </c>
      <c r="I28" s="459">
        <v>0</v>
      </c>
      <c r="J28" s="457">
        <v>0</v>
      </c>
      <c r="K28" s="457">
        <v>0</v>
      </c>
      <c r="L28" s="459">
        <v>0</v>
      </c>
      <c r="M28" s="636">
        <v>0</v>
      </c>
      <c r="N28" s="1045" t="s">
        <v>1529</v>
      </c>
    </row>
    <row r="29" spans="1:14" s="42" customFormat="1" ht="19.5" customHeight="1">
      <c r="A29" s="1029" t="s">
        <v>1502</v>
      </c>
      <c r="B29" s="1074">
        <f t="shared" si="0"/>
        <v>21.4</v>
      </c>
      <c r="C29" s="1074">
        <f t="shared" si="0"/>
        <v>75.20400000000001</v>
      </c>
      <c r="D29" s="459">
        <v>0</v>
      </c>
      <c r="E29" s="459">
        <v>0</v>
      </c>
      <c r="F29" s="459">
        <v>15</v>
      </c>
      <c r="G29" s="459">
        <v>57</v>
      </c>
      <c r="H29" s="459">
        <v>0</v>
      </c>
      <c r="I29" s="459">
        <v>0</v>
      </c>
      <c r="J29" s="457">
        <v>6</v>
      </c>
      <c r="K29" s="457">
        <v>10.2</v>
      </c>
      <c r="L29" s="1284">
        <v>0.4</v>
      </c>
      <c r="M29" s="636">
        <v>8.004</v>
      </c>
      <c r="N29" s="1045" t="s">
        <v>1530</v>
      </c>
    </row>
    <row r="30" spans="1:14" s="42" customFormat="1" ht="19.5" customHeight="1">
      <c r="A30" s="1029" t="s">
        <v>1503</v>
      </c>
      <c r="B30" s="1074">
        <f t="shared" si="0"/>
        <v>39</v>
      </c>
      <c r="C30" s="1074">
        <f t="shared" si="0"/>
        <v>133.5</v>
      </c>
      <c r="D30" s="459">
        <v>0</v>
      </c>
      <c r="E30" s="459">
        <v>0</v>
      </c>
      <c r="F30" s="459">
        <v>32</v>
      </c>
      <c r="G30" s="459">
        <v>121.6</v>
      </c>
      <c r="H30" s="459">
        <v>0</v>
      </c>
      <c r="I30" s="459">
        <v>0</v>
      </c>
      <c r="J30" s="457">
        <v>7</v>
      </c>
      <c r="K30" s="457">
        <v>11.9</v>
      </c>
      <c r="L30" s="459">
        <v>0</v>
      </c>
      <c r="M30" s="636">
        <v>0</v>
      </c>
      <c r="N30" s="1045" t="s">
        <v>1531</v>
      </c>
    </row>
    <row r="31" spans="1:14" s="42" customFormat="1" ht="19.5" customHeight="1">
      <c r="A31" s="1029" t="s">
        <v>1504</v>
      </c>
      <c r="B31" s="1074">
        <f t="shared" si="0"/>
        <v>123.5</v>
      </c>
      <c r="C31" s="1074">
        <f t="shared" si="0"/>
        <v>295.41999999999996</v>
      </c>
      <c r="D31" s="771">
        <v>1.5</v>
      </c>
      <c r="E31" s="771">
        <v>4.2</v>
      </c>
      <c r="F31" s="771">
        <v>41</v>
      </c>
      <c r="G31" s="771">
        <v>153.52</v>
      </c>
      <c r="H31" s="459">
        <v>0</v>
      </c>
      <c r="I31" s="459">
        <v>0</v>
      </c>
      <c r="J31" s="457">
        <v>81</v>
      </c>
      <c r="K31" s="457">
        <v>137.7</v>
      </c>
      <c r="L31" s="459">
        <v>0</v>
      </c>
      <c r="M31" s="636">
        <v>0</v>
      </c>
      <c r="N31" s="1045" t="s">
        <v>1532</v>
      </c>
    </row>
    <row r="32" spans="1:14" s="42" customFormat="1" ht="19.5" customHeight="1">
      <c r="A32" s="1029" t="s">
        <v>1505</v>
      </c>
      <c r="B32" s="1074">
        <f t="shared" si="0"/>
        <v>208.1</v>
      </c>
      <c r="C32" s="1074">
        <f t="shared" si="0"/>
        <v>789.396</v>
      </c>
      <c r="D32" s="771">
        <v>2.5</v>
      </c>
      <c r="E32" s="771">
        <v>7</v>
      </c>
      <c r="F32" s="771">
        <v>31</v>
      </c>
      <c r="G32" s="771">
        <v>117.42</v>
      </c>
      <c r="H32" s="771">
        <v>2.5</v>
      </c>
      <c r="I32" s="771">
        <v>4.24</v>
      </c>
      <c r="J32" s="457">
        <v>152</v>
      </c>
      <c r="K32" s="457">
        <v>257.06</v>
      </c>
      <c r="L32" s="459">
        <v>20.1</v>
      </c>
      <c r="M32" s="636">
        <v>403.676</v>
      </c>
      <c r="N32" s="1045" t="s">
        <v>1533</v>
      </c>
    </row>
    <row r="33" spans="1:14" s="42" customFormat="1" ht="19.5" customHeight="1">
      <c r="A33" s="1029" t="s">
        <v>1506</v>
      </c>
      <c r="B33" s="1074">
        <f t="shared" si="0"/>
        <v>141.3</v>
      </c>
      <c r="C33" s="1074">
        <f t="shared" si="0"/>
        <v>408.05600000000004</v>
      </c>
      <c r="D33" s="459">
        <v>0</v>
      </c>
      <c r="E33" s="459">
        <v>0</v>
      </c>
      <c r="F33" s="459">
        <v>80.3</v>
      </c>
      <c r="G33" s="459">
        <v>305.026</v>
      </c>
      <c r="H33" s="459">
        <v>0</v>
      </c>
      <c r="I33" s="459">
        <v>0</v>
      </c>
      <c r="J33" s="457">
        <v>61</v>
      </c>
      <c r="K33" s="457">
        <v>103.03</v>
      </c>
      <c r="L33" s="459">
        <v>0</v>
      </c>
      <c r="M33" s="636">
        <v>0</v>
      </c>
      <c r="N33" s="1045" t="s">
        <v>1534</v>
      </c>
    </row>
    <row r="34" spans="1:14" s="42" customFormat="1" ht="19.5" customHeight="1">
      <c r="A34" s="1029" t="s">
        <v>1507</v>
      </c>
      <c r="B34" s="1074">
        <f t="shared" si="0"/>
        <v>21.2</v>
      </c>
      <c r="C34" s="1074">
        <f t="shared" si="0"/>
        <v>65.563</v>
      </c>
      <c r="D34" s="459">
        <v>0</v>
      </c>
      <c r="E34" s="459">
        <v>0</v>
      </c>
      <c r="F34" s="459">
        <v>11.2</v>
      </c>
      <c r="G34" s="459">
        <v>42.56</v>
      </c>
      <c r="H34" s="459">
        <v>0</v>
      </c>
      <c r="I34" s="459">
        <v>0</v>
      </c>
      <c r="J34" s="457">
        <v>10</v>
      </c>
      <c r="K34" s="457">
        <v>17</v>
      </c>
      <c r="L34" s="459">
        <v>0</v>
      </c>
      <c r="M34" s="636">
        <v>6.003</v>
      </c>
      <c r="N34" s="1045" t="s">
        <v>1535</v>
      </c>
    </row>
    <row r="35" spans="1:14" s="42" customFormat="1" ht="19.5" customHeight="1">
      <c r="A35" s="1029" t="s">
        <v>1508</v>
      </c>
      <c r="B35" s="1074">
        <f t="shared" si="0"/>
        <v>132.7</v>
      </c>
      <c r="C35" s="1074">
        <f t="shared" si="0"/>
        <v>1029.5819999999999</v>
      </c>
      <c r="D35" s="459">
        <v>0</v>
      </c>
      <c r="E35" s="459">
        <v>0</v>
      </c>
      <c r="F35" s="459">
        <v>49</v>
      </c>
      <c r="G35" s="459">
        <v>186.2</v>
      </c>
      <c r="H35" s="771">
        <v>4.5</v>
      </c>
      <c r="I35" s="771">
        <v>9.3</v>
      </c>
      <c r="J35" s="457">
        <v>41</v>
      </c>
      <c r="K35" s="457">
        <v>69.7</v>
      </c>
      <c r="L35" s="459">
        <v>38.2</v>
      </c>
      <c r="M35" s="636">
        <v>764.382</v>
      </c>
      <c r="N35" s="1045" t="s">
        <v>1536</v>
      </c>
    </row>
    <row r="36" spans="1:14" s="42" customFormat="1" ht="19.5" customHeight="1">
      <c r="A36" s="1029" t="s">
        <v>1509</v>
      </c>
      <c r="B36" s="1074">
        <f t="shared" si="0"/>
        <v>116.10000000000001</v>
      </c>
      <c r="C36" s="1074">
        <f t="shared" si="0"/>
        <v>419.21999999999997</v>
      </c>
      <c r="D36" s="771">
        <v>0.7</v>
      </c>
      <c r="E36" s="771">
        <v>1.96</v>
      </c>
      <c r="F36" s="771">
        <v>85</v>
      </c>
      <c r="G36" s="771">
        <v>323</v>
      </c>
      <c r="H36" s="771">
        <v>1.9</v>
      </c>
      <c r="I36" s="771">
        <v>3.7169999999999996</v>
      </c>
      <c r="J36" s="457">
        <v>26.2</v>
      </c>
      <c r="K36" s="457">
        <v>44.402</v>
      </c>
      <c r="L36" s="459">
        <v>2.3</v>
      </c>
      <c r="M36" s="636">
        <v>46.141</v>
      </c>
      <c r="N36" s="1045" t="s">
        <v>1537</v>
      </c>
    </row>
    <row r="37" spans="1:14" s="42" customFormat="1" ht="19.5" customHeight="1">
      <c r="A37" s="1029" t="s">
        <v>1510</v>
      </c>
      <c r="B37" s="1074">
        <f t="shared" si="0"/>
        <v>105.9</v>
      </c>
      <c r="C37" s="1074">
        <f t="shared" si="0"/>
        <v>404.132</v>
      </c>
      <c r="D37" s="459">
        <v>0</v>
      </c>
      <c r="E37" s="459">
        <v>0</v>
      </c>
      <c r="F37" s="459">
        <v>100.4</v>
      </c>
      <c r="G37" s="459">
        <v>381.368</v>
      </c>
      <c r="H37" s="771">
        <v>0.7</v>
      </c>
      <c r="I37" s="771">
        <v>1.618</v>
      </c>
      <c r="J37" s="457">
        <v>4.1</v>
      </c>
      <c r="K37" s="457">
        <v>6.903</v>
      </c>
      <c r="L37" s="459">
        <v>0.7</v>
      </c>
      <c r="M37" s="636">
        <v>14.243</v>
      </c>
      <c r="N37" s="1045" t="s">
        <v>1538</v>
      </c>
    </row>
    <row r="38" spans="1:14" s="42" customFormat="1" ht="19.5" customHeight="1">
      <c r="A38" s="1030" t="s">
        <v>1511</v>
      </c>
      <c r="B38" s="1075">
        <f t="shared" si="0"/>
        <v>32.1</v>
      </c>
      <c r="C38" s="1076">
        <f t="shared" si="0"/>
        <v>122.302</v>
      </c>
      <c r="D38" s="1041">
        <v>0</v>
      </c>
      <c r="E38" s="1041">
        <v>0</v>
      </c>
      <c r="F38" s="1041">
        <v>25.9</v>
      </c>
      <c r="G38" s="1041">
        <v>98.078</v>
      </c>
      <c r="H38" s="1038">
        <v>4.3</v>
      </c>
      <c r="I38" s="1038">
        <v>4.515</v>
      </c>
      <c r="J38" s="1037">
        <v>1</v>
      </c>
      <c r="K38" s="1037">
        <v>1.7</v>
      </c>
      <c r="L38" s="1041">
        <v>0.9</v>
      </c>
      <c r="M38" s="1042">
        <v>18.009</v>
      </c>
      <c r="N38" s="1046" t="s">
        <v>1539</v>
      </c>
    </row>
    <row r="39" spans="1:14" s="856" customFormat="1" ht="15.75" customHeight="1">
      <c r="A39" s="1465" t="s">
        <v>743</v>
      </c>
      <c r="B39" s="1490"/>
      <c r="C39" s="1490"/>
      <c r="D39" s="1490"/>
      <c r="G39" s="692"/>
      <c r="I39" s="692"/>
      <c r="L39" s="694" t="s">
        <v>83</v>
      </c>
      <c r="M39" s="692"/>
      <c r="N39" s="775"/>
    </row>
    <row r="40" s="25" customFormat="1" ht="12.75">
      <c r="A40" s="20" t="s">
        <v>1618</v>
      </c>
    </row>
    <row r="41" s="25" customFormat="1" ht="12.75"/>
    <row r="42" s="25" customFormat="1" ht="12.75"/>
    <row r="43" s="25" customFormat="1" ht="12.75"/>
    <row r="44" s="25" customFormat="1" ht="12.75"/>
  </sheetData>
  <mergeCells count="17">
    <mergeCell ref="A39:D39"/>
    <mergeCell ref="A1:N1"/>
    <mergeCell ref="A2:B2"/>
    <mergeCell ref="A3:A5"/>
    <mergeCell ref="B3:C3"/>
    <mergeCell ref="D3:E3"/>
    <mergeCell ref="F3:G3"/>
    <mergeCell ref="H3:I3"/>
    <mergeCell ref="J3:K3"/>
    <mergeCell ref="L3:M3"/>
    <mergeCell ref="N3:N5"/>
    <mergeCell ref="J4:K4"/>
    <mergeCell ref="L4:M4"/>
    <mergeCell ref="B4:C4"/>
    <mergeCell ref="D4:E4"/>
    <mergeCell ref="F4:G4"/>
    <mergeCell ref="H4:I4"/>
  </mergeCells>
  <printOptions/>
  <pageMargins left="0.59" right="0.6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4"/>
  <sheetViews>
    <sheetView workbookViewId="0" topLeftCell="A28">
      <selection activeCell="B37" sqref="B37"/>
    </sheetView>
  </sheetViews>
  <sheetFormatPr defaultColWidth="9.140625" defaultRowHeight="12.75"/>
  <cols>
    <col min="1" max="1" width="17.57421875" style="26" customWidth="1"/>
    <col min="2" max="3" width="14.421875" style="26" customWidth="1"/>
    <col min="4" max="5" width="10.7109375" style="26" customWidth="1"/>
    <col min="6" max="6" width="12.57421875" style="26" customWidth="1"/>
    <col min="7" max="7" width="11.7109375" style="26" customWidth="1"/>
    <col min="8" max="8" width="10.7109375" style="26" customWidth="1"/>
    <col min="9" max="9" width="12.00390625" style="26" customWidth="1"/>
    <col min="10" max="10" width="17.8515625" style="26" customWidth="1"/>
    <col min="11" max="70" width="10.00390625" style="26" customWidth="1"/>
    <col min="71" max="16384" width="10.00390625" style="115" customWidth="1"/>
  </cols>
  <sheetData>
    <row r="1" spans="1:10" s="91" customFormat="1" ht="32.25" customHeight="1">
      <c r="A1" s="1501" t="s">
        <v>1660</v>
      </c>
      <c r="B1" s="1501"/>
      <c r="C1" s="1501"/>
      <c r="D1" s="1501"/>
      <c r="E1" s="1501"/>
      <c r="F1" s="1501"/>
      <c r="G1" s="1501"/>
      <c r="H1" s="1501"/>
      <c r="I1" s="1501"/>
      <c r="J1" s="1501"/>
    </row>
    <row r="2" spans="1:10" s="32" customFormat="1" ht="18" customHeight="1">
      <c r="A2" s="1448" t="s">
        <v>1599</v>
      </c>
      <c r="B2" s="1466"/>
      <c r="J2" s="107" t="s">
        <v>1600</v>
      </c>
    </row>
    <row r="3" spans="1:10" s="37" customFormat="1" ht="30" customHeight="1">
      <c r="A3" s="1471" t="s">
        <v>1458</v>
      </c>
      <c r="B3" s="1444" t="s">
        <v>1661</v>
      </c>
      <c r="C3" s="1445"/>
      <c r="D3" s="1446" t="s">
        <v>1662</v>
      </c>
      <c r="E3" s="1449"/>
      <c r="F3" s="1450"/>
      <c r="G3" s="1444" t="s">
        <v>1663</v>
      </c>
      <c r="H3" s="1447"/>
      <c r="I3" s="1445"/>
      <c r="J3" s="1473" t="s">
        <v>1459</v>
      </c>
    </row>
    <row r="4" spans="1:10" s="37" customFormat="1" ht="30" customHeight="1">
      <c r="A4" s="1467"/>
      <c r="B4" s="1463" t="s">
        <v>1607</v>
      </c>
      <c r="C4" s="1464"/>
      <c r="D4" s="1463" t="s">
        <v>1664</v>
      </c>
      <c r="E4" s="1451"/>
      <c r="F4" s="1464"/>
      <c r="G4" s="1463" t="s">
        <v>1665</v>
      </c>
      <c r="H4" s="1451"/>
      <c r="I4" s="1464"/>
      <c r="J4" s="1462"/>
    </row>
    <row r="5" spans="1:10" s="37" customFormat="1" ht="30" customHeight="1">
      <c r="A5" s="1467"/>
      <c r="B5" s="111" t="s">
        <v>1666</v>
      </c>
      <c r="C5" s="111" t="s">
        <v>1667</v>
      </c>
      <c r="D5" s="111" t="s">
        <v>1666</v>
      </c>
      <c r="E5" s="112" t="s">
        <v>1667</v>
      </c>
      <c r="F5" s="48" t="s">
        <v>1668</v>
      </c>
      <c r="G5" s="111" t="s">
        <v>1666</v>
      </c>
      <c r="H5" s="112" t="s">
        <v>1667</v>
      </c>
      <c r="I5" s="48" t="s">
        <v>1668</v>
      </c>
      <c r="J5" s="1462"/>
    </row>
    <row r="6" spans="1:10" s="37" customFormat="1" ht="30" customHeight="1">
      <c r="A6" s="1443"/>
      <c r="B6" s="49" t="s">
        <v>1669</v>
      </c>
      <c r="C6" s="49" t="s">
        <v>1668</v>
      </c>
      <c r="D6" s="49" t="s">
        <v>1669</v>
      </c>
      <c r="E6" s="120"/>
      <c r="F6" s="121" t="s">
        <v>1670</v>
      </c>
      <c r="G6" s="49" t="s">
        <v>1669</v>
      </c>
      <c r="H6" s="49"/>
      <c r="I6" s="121" t="s">
        <v>1670</v>
      </c>
      <c r="J6" s="1474"/>
    </row>
    <row r="7" spans="1:10" s="126" customFormat="1" ht="21.75" customHeight="1">
      <c r="A7" s="122" t="s">
        <v>1248</v>
      </c>
      <c r="B7" s="123">
        <v>90</v>
      </c>
      <c r="C7" s="124">
        <v>266</v>
      </c>
      <c r="D7" s="124" t="s">
        <v>1581</v>
      </c>
      <c r="E7" s="124" t="s">
        <v>1581</v>
      </c>
      <c r="F7" s="124" t="s">
        <v>1581</v>
      </c>
      <c r="G7" s="124">
        <v>90</v>
      </c>
      <c r="H7" s="124">
        <v>266</v>
      </c>
      <c r="I7" s="124">
        <v>296</v>
      </c>
      <c r="J7" s="435" t="s">
        <v>1241</v>
      </c>
    </row>
    <row r="8" spans="1:83" s="131" customFormat="1" ht="21.75" customHeight="1">
      <c r="A8" s="127" t="s">
        <v>1249</v>
      </c>
      <c r="B8" s="128">
        <v>436</v>
      </c>
      <c r="C8" s="128">
        <v>1319</v>
      </c>
      <c r="D8" s="128">
        <v>74</v>
      </c>
      <c r="E8" s="128">
        <v>328</v>
      </c>
      <c r="F8" s="129">
        <f>E8/D8*100</f>
        <v>443.2432432432432</v>
      </c>
      <c r="G8" s="128">
        <v>362</v>
      </c>
      <c r="H8" s="128">
        <v>991</v>
      </c>
      <c r="I8" s="129">
        <f>H8/G8*100</f>
        <v>273.75690607734805</v>
      </c>
      <c r="J8" s="435" t="s">
        <v>1250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</row>
    <row r="9" spans="1:10" s="126" customFormat="1" ht="21.75" customHeight="1">
      <c r="A9" s="122" t="s">
        <v>1582</v>
      </c>
      <c r="B9" s="123">
        <v>498</v>
      </c>
      <c r="C9" s="124">
        <v>1478</v>
      </c>
      <c r="D9" s="124">
        <v>40</v>
      </c>
      <c r="E9" s="124">
        <v>179</v>
      </c>
      <c r="F9" s="124">
        <v>447</v>
      </c>
      <c r="G9" s="124">
        <v>458</v>
      </c>
      <c r="H9" s="124">
        <v>1299</v>
      </c>
      <c r="I9" s="124">
        <v>266</v>
      </c>
      <c r="J9" s="125" t="s">
        <v>1582</v>
      </c>
    </row>
    <row r="10" spans="1:10" s="126" customFormat="1" ht="21.75" customHeight="1">
      <c r="A10" s="122" t="s">
        <v>1443</v>
      </c>
      <c r="B10" s="123">
        <f>SUM(D10,G10)</f>
        <v>354</v>
      </c>
      <c r="C10" s="124">
        <f>SUM(E10,H10)</f>
        <v>903</v>
      </c>
      <c r="D10" s="124">
        <v>18</v>
      </c>
      <c r="E10" s="124">
        <v>78</v>
      </c>
      <c r="F10" s="124">
        <v>433.3</v>
      </c>
      <c r="G10" s="124">
        <v>336</v>
      </c>
      <c r="H10" s="124">
        <v>825</v>
      </c>
      <c r="I10" s="637">
        <v>245.5</v>
      </c>
      <c r="J10" s="125" t="s">
        <v>1443</v>
      </c>
    </row>
    <row r="11" spans="1:10" s="126" customFormat="1" ht="21.75" customHeight="1">
      <c r="A11" s="122" t="s">
        <v>1206</v>
      </c>
      <c r="B11" s="124">
        <v>1063</v>
      </c>
      <c r="C11" s="124">
        <v>2632</v>
      </c>
      <c r="D11" s="124">
        <v>35</v>
      </c>
      <c r="E11" s="124">
        <v>134</v>
      </c>
      <c r="F11" s="124">
        <v>382</v>
      </c>
      <c r="G11" s="124">
        <v>1028</v>
      </c>
      <c r="H11" s="124">
        <v>2498</v>
      </c>
      <c r="I11" s="124">
        <v>243</v>
      </c>
      <c r="J11" s="125" t="s">
        <v>1206</v>
      </c>
    </row>
    <row r="12" spans="1:10" s="126" customFormat="1" ht="21.75" customHeight="1">
      <c r="A12" s="122" t="s">
        <v>1676</v>
      </c>
      <c r="B12" s="124">
        <v>945</v>
      </c>
      <c r="C12" s="124">
        <v>2708</v>
      </c>
      <c r="D12" s="124">
        <v>32</v>
      </c>
      <c r="E12" s="124">
        <v>149</v>
      </c>
      <c r="F12" s="124">
        <v>465</v>
      </c>
      <c r="G12" s="124">
        <v>913</v>
      </c>
      <c r="H12" s="124">
        <v>2559</v>
      </c>
      <c r="I12" s="124">
        <v>280</v>
      </c>
      <c r="J12" s="125" t="s">
        <v>1676</v>
      </c>
    </row>
    <row r="13" spans="1:10" s="126" customFormat="1" ht="21.75" customHeight="1">
      <c r="A13" s="1031" t="s">
        <v>1512</v>
      </c>
      <c r="B13" s="1032">
        <f aca="true" t="shared" si="0" ref="B13:I13">SUM(B14:B39)</f>
        <v>539.8000000000001</v>
      </c>
      <c r="C13" s="1032">
        <f t="shared" si="0"/>
        <v>1550.8600000000001</v>
      </c>
      <c r="D13" s="1032">
        <f t="shared" si="0"/>
        <v>19</v>
      </c>
      <c r="E13" s="1032">
        <f t="shared" si="0"/>
        <v>92</v>
      </c>
      <c r="F13" s="1032">
        <f t="shared" si="0"/>
        <v>486</v>
      </c>
      <c r="G13" s="1032">
        <f t="shared" si="0"/>
        <v>520.8000000000001</v>
      </c>
      <c r="H13" s="1032">
        <f t="shared" si="0"/>
        <v>1458.8600000000001</v>
      </c>
      <c r="I13" s="1032">
        <f t="shared" si="0"/>
        <v>2520</v>
      </c>
      <c r="J13" s="1033" t="s">
        <v>1512</v>
      </c>
    </row>
    <row r="14" spans="1:10" s="126" customFormat="1" ht="21.75" customHeight="1">
      <c r="A14" s="1029" t="s">
        <v>1486</v>
      </c>
      <c r="B14" s="124">
        <f aca="true" t="shared" si="1" ref="B14:C18">D14+G14</f>
        <v>151</v>
      </c>
      <c r="C14" s="124">
        <f t="shared" si="1"/>
        <v>422.8</v>
      </c>
      <c r="D14" s="590">
        <v>0</v>
      </c>
      <c r="E14" s="590">
        <v>0</v>
      </c>
      <c r="F14" s="590">
        <v>0</v>
      </c>
      <c r="G14" s="124">
        <v>151</v>
      </c>
      <c r="H14" s="124">
        <v>422.8</v>
      </c>
      <c r="I14" s="124">
        <v>280</v>
      </c>
      <c r="J14" s="1044" t="s">
        <v>1540</v>
      </c>
    </row>
    <row r="15" spans="1:10" s="126" customFormat="1" ht="21.75" customHeight="1">
      <c r="A15" s="1029" t="s">
        <v>1487</v>
      </c>
      <c r="B15" s="124">
        <f t="shared" si="1"/>
        <v>50</v>
      </c>
      <c r="C15" s="124">
        <f t="shared" si="1"/>
        <v>140.6</v>
      </c>
      <c r="D15" s="590">
        <v>0</v>
      </c>
      <c r="E15" s="590">
        <v>0</v>
      </c>
      <c r="F15" s="590">
        <v>0</v>
      </c>
      <c r="G15" s="124">
        <v>50</v>
      </c>
      <c r="H15" s="124">
        <v>140.6</v>
      </c>
      <c r="I15" s="124">
        <v>280</v>
      </c>
      <c r="J15" s="1044" t="s">
        <v>1541</v>
      </c>
    </row>
    <row r="16" spans="1:10" s="126" customFormat="1" ht="21.75" customHeight="1">
      <c r="A16" s="1029" t="s">
        <v>1488</v>
      </c>
      <c r="B16" s="124">
        <f t="shared" si="1"/>
        <v>46.1</v>
      </c>
      <c r="C16" s="124">
        <f t="shared" si="1"/>
        <v>129.1</v>
      </c>
      <c r="D16" s="590">
        <v>0</v>
      </c>
      <c r="E16" s="590">
        <v>0</v>
      </c>
      <c r="F16" s="590">
        <v>0</v>
      </c>
      <c r="G16" s="124">
        <v>46.1</v>
      </c>
      <c r="H16" s="124">
        <v>129.1</v>
      </c>
      <c r="I16" s="124">
        <v>280</v>
      </c>
      <c r="J16" s="1044" t="s">
        <v>1542</v>
      </c>
    </row>
    <row r="17" spans="1:10" s="126" customFormat="1" ht="21.75" customHeight="1">
      <c r="A17" s="1029" t="s">
        <v>1489</v>
      </c>
      <c r="B17" s="124">
        <f t="shared" si="1"/>
        <v>18</v>
      </c>
      <c r="C17" s="124">
        <f t="shared" si="1"/>
        <v>50.4</v>
      </c>
      <c r="D17" s="590">
        <v>0</v>
      </c>
      <c r="E17" s="590">
        <v>0</v>
      </c>
      <c r="F17" s="590">
        <v>0</v>
      </c>
      <c r="G17" s="124">
        <v>18</v>
      </c>
      <c r="H17" s="124">
        <v>50.4</v>
      </c>
      <c r="I17" s="124">
        <v>280</v>
      </c>
      <c r="J17" s="1044" t="s">
        <v>1543</v>
      </c>
    </row>
    <row r="18" spans="1:10" s="126" customFormat="1" ht="21.75" customHeight="1">
      <c r="A18" s="1029" t="s">
        <v>1490</v>
      </c>
      <c r="B18" s="124">
        <f t="shared" si="1"/>
        <v>269</v>
      </c>
      <c r="C18" s="124">
        <f t="shared" si="1"/>
        <v>792</v>
      </c>
      <c r="D18" s="124">
        <v>19</v>
      </c>
      <c r="E18" s="124">
        <v>92</v>
      </c>
      <c r="F18" s="124">
        <v>486</v>
      </c>
      <c r="G18" s="124">
        <v>250</v>
      </c>
      <c r="H18" s="124">
        <v>700</v>
      </c>
      <c r="I18" s="124">
        <v>280</v>
      </c>
      <c r="J18" s="1044" t="s">
        <v>1544</v>
      </c>
    </row>
    <row r="19" spans="1:10" s="126" customFormat="1" ht="21.75" customHeight="1">
      <c r="A19" s="1029" t="s">
        <v>1491</v>
      </c>
      <c r="B19" s="590">
        <v>0</v>
      </c>
      <c r="C19" s="590">
        <v>0</v>
      </c>
      <c r="D19" s="590">
        <v>0</v>
      </c>
      <c r="E19" s="590">
        <v>0</v>
      </c>
      <c r="F19" s="590">
        <v>0</v>
      </c>
      <c r="G19" s="590">
        <v>0</v>
      </c>
      <c r="H19" s="590">
        <v>0</v>
      </c>
      <c r="I19" s="590">
        <v>0</v>
      </c>
      <c r="J19" s="1044" t="s">
        <v>1545</v>
      </c>
    </row>
    <row r="20" spans="1:10" s="126" customFormat="1" ht="21.75" customHeight="1">
      <c r="A20" s="1029" t="s">
        <v>1492</v>
      </c>
      <c r="B20" s="124">
        <f>D20+G20</f>
        <v>1</v>
      </c>
      <c r="C20" s="124">
        <f>E20+H20</f>
        <v>2.8</v>
      </c>
      <c r="D20" s="590">
        <v>0</v>
      </c>
      <c r="E20" s="590">
        <v>0</v>
      </c>
      <c r="F20" s="590">
        <v>0</v>
      </c>
      <c r="G20" s="124">
        <v>1</v>
      </c>
      <c r="H20" s="124">
        <v>2.8</v>
      </c>
      <c r="I20" s="124">
        <v>280</v>
      </c>
      <c r="J20" s="1044" t="s">
        <v>1546</v>
      </c>
    </row>
    <row r="21" spans="1:10" s="126" customFormat="1" ht="21.75" customHeight="1">
      <c r="A21" s="1029" t="s">
        <v>1493</v>
      </c>
      <c r="B21" s="590">
        <v>0</v>
      </c>
      <c r="C21" s="590">
        <v>0</v>
      </c>
      <c r="D21" s="590">
        <v>0</v>
      </c>
      <c r="E21" s="590">
        <v>0</v>
      </c>
      <c r="F21" s="590">
        <v>0</v>
      </c>
      <c r="G21" s="590">
        <v>0</v>
      </c>
      <c r="H21" s="590">
        <v>0</v>
      </c>
      <c r="I21" s="590">
        <v>0</v>
      </c>
      <c r="J21" s="1045" t="s">
        <v>1547</v>
      </c>
    </row>
    <row r="22" spans="1:10" s="126" customFormat="1" ht="21.75" customHeight="1">
      <c r="A22" s="1029" t="s">
        <v>1494</v>
      </c>
      <c r="B22" s="590">
        <v>0</v>
      </c>
      <c r="C22" s="590">
        <v>0</v>
      </c>
      <c r="D22" s="590">
        <v>0</v>
      </c>
      <c r="E22" s="590">
        <v>0</v>
      </c>
      <c r="F22" s="590">
        <v>0</v>
      </c>
      <c r="G22" s="590">
        <v>0</v>
      </c>
      <c r="H22" s="590">
        <v>0</v>
      </c>
      <c r="I22" s="590">
        <v>0</v>
      </c>
      <c r="J22" s="1045" t="s">
        <v>1548</v>
      </c>
    </row>
    <row r="23" spans="1:10" s="126" customFormat="1" ht="21.75" customHeight="1">
      <c r="A23" s="1029" t="s">
        <v>1495</v>
      </c>
      <c r="B23" s="590">
        <v>0</v>
      </c>
      <c r="C23" s="590">
        <v>0</v>
      </c>
      <c r="D23" s="590">
        <v>0</v>
      </c>
      <c r="E23" s="590">
        <v>0</v>
      </c>
      <c r="F23" s="590">
        <v>0</v>
      </c>
      <c r="G23" s="590">
        <v>0</v>
      </c>
      <c r="H23" s="590">
        <v>0</v>
      </c>
      <c r="I23" s="590">
        <v>0</v>
      </c>
      <c r="J23" s="1045" t="s">
        <v>1549</v>
      </c>
    </row>
    <row r="24" spans="1:10" s="126" customFormat="1" ht="21.75" customHeight="1">
      <c r="A24" s="1029" t="s">
        <v>1496</v>
      </c>
      <c r="B24" s="590">
        <v>0</v>
      </c>
      <c r="C24" s="590">
        <v>0</v>
      </c>
      <c r="D24" s="590">
        <v>0</v>
      </c>
      <c r="E24" s="590">
        <v>0</v>
      </c>
      <c r="F24" s="590">
        <v>0</v>
      </c>
      <c r="G24" s="590">
        <v>0</v>
      </c>
      <c r="H24" s="590">
        <v>0</v>
      </c>
      <c r="I24" s="590">
        <v>0</v>
      </c>
      <c r="J24" s="1045" t="s">
        <v>1550</v>
      </c>
    </row>
    <row r="25" spans="1:10" s="126" customFormat="1" ht="21.75" customHeight="1">
      <c r="A25" s="1029" t="s">
        <v>1497</v>
      </c>
      <c r="B25" s="590">
        <v>0</v>
      </c>
      <c r="C25" s="590">
        <v>0</v>
      </c>
      <c r="D25" s="590">
        <v>0</v>
      </c>
      <c r="E25" s="590">
        <v>0</v>
      </c>
      <c r="F25" s="590">
        <v>0</v>
      </c>
      <c r="G25" s="590">
        <v>0</v>
      </c>
      <c r="H25" s="590">
        <v>0</v>
      </c>
      <c r="I25" s="590">
        <v>0</v>
      </c>
      <c r="J25" s="1045" t="s">
        <v>1551</v>
      </c>
    </row>
    <row r="26" spans="1:10" s="126" customFormat="1" ht="21.75" customHeight="1">
      <c r="A26" s="1029" t="s">
        <v>1498</v>
      </c>
      <c r="B26" s="590">
        <v>0</v>
      </c>
      <c r="C26" s="590">
        <v>0</v>
      </c>
      <c r="D26" s="590">
        <v>0</v>
      </c>
      <c r="E26" s="590">
        <v>0</v>
      </c>
      <c r="F26" s="590">
        <v>0</v>
      </c>
      <c r="G26" s="590">
        <v>0</v>
      </c>
      <c r="H26" s="590">
        <v>0</v>
      </c>
      <c r="I26" s="590">
        <v>0</v>
      </c>
      <c r="J26" s="1045" t="s">
        <v>1552</v>
      </c>
    </row>
    <row r="27" spans="1:10" s="126" customFormat="1" ht="21.75" customHeight="1">
      <c r="A27" s="1029" t="s">
        <v>1499</v>
      </c>
      <c r="B27" s="590">
        <v>0</v>
      </c>
      <c r="C27" s="590">
        <v>0</v>
      </c>
      <c r="D27" s="590">
        <v>0</v>
      </c>
      <c r="E27" s="590">
        <v>0</v>
      </c>
      <c r="F27" s="590">
        <v>0</v>
      </c>
      <c r="G27" s="590">
        <v>0</v>
      </c>
      <c r="H27" s="590">
        <v>0</v>
      </c>
      <c r="I27" s="590">
        <v>0</v>
      </c>
      <c r="J27" s="1045" t="s">
        <v>1553</v>
      </c>
    </row>
    <row r="28" spans="1:10" s="126" customFormat="1" ht="21.75" customHeight="1">
      <c r="A28" s="1029" t="s">
        <v>1500</v>
      </c>
      <c r="B28" s="590">
        <v>0</v>
      </c>
      <c r="C28" s="590">
        <v>0</v>
      </c>
      <c r="D28" s="590">
        <v>0</v>
      </c>
      <c r="E28" s="590">
        <v>0</v>
      </c>
      <c r="F28" s="590">
        <v>0</v>
      </c>
      <c r="G28" s="590">
        <v>0</v>
      </c>
      <c r="H28" s="590">
        <v>0</v>
      </c>
      <c r="I28" s="590">
        <v>0</v>
      </c>
      <c r="J28" s="1045" t="s">
        <v>1554</v>
      </c>
    </row>
    <row r="29" spans="1:10" s="126" customFormat="1" ht="21" customHeight="1">
      <c r="A29" s="1029" t="s">
        <v>1501</v>
      </c>
      <c r="B29" s="590">
        <v>0</v>
      </c>
      <c r="C29" s="590">
        <v>0</v>
      </c>
      <c r="D29" s="590">
        <v>0</v>
      </c>
      <c r="E29" s="590">
        <v>0</v>
      </c>
      <c r="F29" s="590">
        <v>0</v>
      </c>
      <c r="G29" s="590">
        <v>0</v>
      </c>
      <c r="H29" s="590">
        <v>0</v>
      </c>
      <c r="I29" s="590">
        <v>0</v>
      </c>
      <c r="J29" s="1045" t="s">
        <v>1555</v>
      </c>
    </row>
    <row r="30" spans="1:10" s="126" customFormat="1" ht="21" customHeight="1">
      <c r="A30" s="1029" t="s">
        <v>1502</v>
      </c>
      <c r="B30" s="590">
        <v>0</v>
      </c>
      <c r="C30" s="590">
        <v>0</v>
      </c>
      <c r="D30" s="590">
        <v>0</v>
      </c>
      <c r="E30" s="590">
        <v>0</v>
      </c>
      <c r="F30" s="590">
        <v>0</v>
      </c>
      <c r="G30" s="590">
        <v>0</v>
      </c>
      <c r="H30" s="590">
        <v>0</v>
      </c>
      <c r="I30" s="590">
        <v>0</v>
      </c>
      <c r="J30" s="1045" t="s">
        <v>1556</v>
      </c>
    </row>
    <row r="31" spans="1:10" s="126" customFormat="1" ht="21" customHeight="1">
      <c r="A31" s="1029" t="s">
        <v>1503</v>
      </c>
      <c r="B31" s="590">
        <v>0</v>
      </c>
      <c r="C31" s="590">
        <v>0</v>
      </c>
      <c r="D31" s="590">
        <v>0</v>
      </c>
      <c r="E31" s="590">
        <v>0</v>
      </c>
      <c r="F31" s="590">
        <v>0</v>
      </c>
      <c r="G31" s="590">
        <v>0</v>
      </c>
      <c r="H31" s="590">
        <v>0</v>
      </c>
      <c r="I31" s="590">
        <v>0</v>
      </c>
      <c r="J31" s="1045" t="s">
        <v>1557</v>
      </c>
    </row>
    <row r="32" spans="1:10" s="126" customFormat="1" ht="21" customHeight="1">
      <c r="A32" s="1029" t="s">
        <v>1504</v>
      </c>
      <c r="B32" s="124">
        <f>D32+G32</f>
        <v>1.5</v>
      </c>
      <c r="C32" s="124">
        <f>E32+H32</f>
        <v>4.2</v>
      </c>
      <c r="D32" s="590">
        <v>0</v>
      </c>
      <c r="E32" s="590">
        <v>0</v>
      </c>
      <c r="F32" s="590">
        <v>0</v>
      </c>
      <c r="G32" s="124">
        <v>1.5</v>
      </c>
      <c r="H32" s="124">
        <v>4.2</v>
      </c>
      <c r="I32" s="124">
        <v>280</v>
      </c>
      <c r="J32" s="1045" t="s">
        <v>1558</v>
      </c>
    </row>
    <row r="33" spans="1:10" s="126" customFormat="1" ht="21" customHeight="1">
      <c r="A33" s="1029" t="s">
        <v>1505</v>
      </c>
      <c r="B33" s="124">
        <f>D33+G33</f>
        <v>2.5</v>
      </c>
      <c r="C33" s="124">
        <f>E33+H33</f>
        <v>7</v>
      </c>
      <c r="D33" s="590">
        <v>0</v>
      </c>
      <c r="E33" s="590">
        <v>0</v>
      </c>
      <c r="F33" s="590">
        <v>0</v>
      </c>
      <c r="G33" s="124">
        <v>2.5</v>
      </c>
      <c r="H33" s="124">
        <f>G33*10*I33/1000</f>
        <v>7</v>
      </c>
      <c r="I33" s="124">
        <v>280</v>
      </c>
      <c r="J33" s="1045" t="s">
        <v>1559</v>
      </c>
    </row>
    <row r="34" spans="1:10" s="126" customFormat="1" ht="21" customHeight="1">
      <c r="A34" s="1029" t="s">
        <v>1506</v>
      </c>
      <c r="B34" s="590">
        <v>0</v>
      </c>
      <c r="C34" s="590">
        <v>0</v>
      </c>
      <c r="D34" s="590">
        <v>0</v>
      </c>
      <c r="E34" s="590">
        <v>0</v>
      </c>
      <c r="F34" s="590">
        <v>0</v>
      </c>
      <c r="G34" s="590">
        <v>0</v>
      </c>
      <c r="H34" s="590">
        <v>0</v>
      </c>
      <c r="I34" s="590">
        <v>0</v>
      </c>
      <c r="J34" s="1045" t="s">
        <v>1560</v>
      </c>
    </row>
    <row r="35" spans="1:10" s="126" customFormat="1" ht="21" customHeight="1">
      <c r="A35" s="1029" t="s">
        <v>1507</v>
      </c>
      <c r="B35" s="590">
        <v>0</v>
      </c>
      <c r="C35" s="590">
        <v>0</v>
      </c>
      <c r="D35" s="590">
        <v>0</v>
      </c>
      <c r="E35" s="590">
        <v>0</v>
      </c>
      <c r="F35" s="590">
        <v>0</v>
      </c>
      <c r="G35" s="590">
        <v>0</v>
      </c>
      <c r="H35" s="590">
        <v>0</v>
      </c>
      <c r="I35" s="590">
        <v>0</v>
      </c>
      <c r="J35" s="1045" t="s">
        <v>1561</v>
      </c>
    </row>
    <row r="36" spans="1:10" s="126" customFormat="1" ht="21" customHeight="1">
      <c r="A36" s="1029" t="s">
        <v>1508</v>
      </c>
      <c r="B36" s="590">
        <v>0</v>
      </c>
      <c r="C36" s="590">
        <v>0</v>
      </c>
      <c r="D36" s="590">
        <v>0</v>
      </c>
      <c r="E36" s="590">
        <v>0</v>
      </c>
      <c r="F36" s="590">
        <v>0</v>
      </c>
      <c r="G36" s="590">
        <v>0</v>
      </c>
      <c r="H36" s="590">
        <v>0</v>
      </c>
      <c r="I36" s="590">
        <v>0</v>
      </c>
      <c r="J36" s="1045" t="s">
        <v>1562</v>
      </c>
    </row>
    <row r="37" spans="1:10" s="126" customFormat="1" ht="21" customHeight="1">
      <c r="A37" s="1029" t="s">
        <v>1509</v>
      </c>
      <c r="B37" s="124">
        <f>D37+G37</f>
        <v>0.7</v>
      </c>
      <c r="C37" s="124">
        <f>E37+H37</f>
        <v>1.96</v>
      </c>
      <c r="D37" s="590">
        <v>0</v>
      </c>
      <c r="E37" s="590">
        <v>0</v>
      </c>
      <c r="F37" s="590">
        <v>0</v>
      </c>
      <c r="G37" s="124">
        <v>0.7</v>
      </c>
      <c r="H37" s="124">
        <f>G37*10*I37/1000</f>
        <v>1.96</v>
      </c>
      <c r="I37" s="124">
        <v>280</v>
      </c>
      <c r="J37" s="1045" t="s">
        <v>1563</v>
      </c>
    </row>
    <row r="38" spans="1:10" s="126" customFormat="1" ht="21" customHeight="1">
      <c r="A38" s="1029" t="s">
        <v>1510</v>
      </c>
      <c r="B38" s="590">
        <v>0</v>
      </c>
      <c r="C38" s="590">
        <v>0</v>
      </c>
      <c r="D38" s="590">
        <v>0</v>
      </c>
      <c r="E38" s="590">
        <v>0</v>
      </c>
      <c r="F38" s="590">
        <v>0</v>
      </c>
      <c r="G38" s="590">
        <v>0</v>
      </c>
      <c r="H38" s="590">
        <v>0</v>
      </c>
      <c r="I38" s="590">
        <v>0</v>
      </c>
      <c r="J38" s="1045" t="s">
        <v>1564</v>
      </c>
    </row>
    <row r="39" spans="1:10" s="126" customFormat="1" ht="21" customHeight="1">
      <c r="A39" s="1030" t="s">
        <v>1511</v>
      </c>
      <c r="B39" s="1083">
        <v>0</v>
      </c>
      <c r="C39" s="1062">
        <v>0</v>
      </c>
      <c r="D39" s="1062">
        <v>0</v>
      </c>
      <c r="E39" s="1062">
        <v>0</v>
      </c>
      <c r="F39" s="1062">
        <v>0</v>
      </c>
      <c r="G39" s="1062">
        <v>0</v>
      </c>
      <c r="H39" s="1062">
        <v>0</v>
      </c>
      <c r="I39" s="1062">
        <v>0</v>
      </c>
      <c r="J39" s="1046" t="s">
        <v>1565</v>
      </c>
    </row>
    <row r="40" spans="1:11" s="132" customFormat="1" ht="15.75" customHeight="1">
      <c r="A40" s="1489" t="s">
        <v>743</v>
      </c>
      <c r="B40" s="1490"/>
      <c r="C40" s="1490"/>
      <c r="D40" s="856"/>
      <c r="E40" s="856"/>
      <c r="F40" s="694" t="s">
        <v>744</v>
      </c>
      <c r="G40" s="692"/>
      <c r="H40" s="692"/>
      <c r="I40" s="856"/>
      <c r="J40" s="775"/>
      <c r="K40" s="774"/>
    </row>
    <row r="41" spans="1:70" s="114" customFormat="1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</row>
    <row r="42" spans="1:70" s="114" customFormat="1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</row>
    <row r="43" spans="1:70" s="114" customFormat="1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</row>
    <row r="44" spans="1:70" s="114" customFormat="1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</row>
    <row r="45" spans="1:70" s="114" customFormat="1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</row>
    <row r="46" spans="1:70" s="114" customFormat="1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</row>
    <row r="47" spans="1:70" s="114" customFormat="1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</row>
    <row r="48" spans="1:70" s="114" customFormat="1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</row>
    <row r="49" spans="1:70" s="114" customFormat="1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</row>
    <row r="50" spans="1:70" s="114" customFormat="1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</row>
    <row r="51" spans="1:70" s="114" customFormat="1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</row>
    <row r="52" spans="1:70" s="114" customFormat="1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</row>
    <row r="53" spans="1:70" s="114" customFormat="1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</row>
    <row r="54" spans="1:70" s="114" customFormat="1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</row>
  </sheetData>
  <mergeCells count="11">
    <mergeCell ref="A40:C40"/>
    <mergeCell ref="G4:I4"/>
    <mergeCell ref="A1:J1"/>
    <mergeCell ref="A2:B2"/>
    <mergeCell ref="A3:A6"/>
    <mergeCell ref="B3:C3"/>
    <mergeCell ref="D3:F3"/>
    <mergeCell ref="G3:I3"/>
    <mergeCell ref="J3:J6"/>
    <mergeCell ref="B4:C4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53"/>
  <sheetViews>
    <sheetView workbookViewId="0" topLeftCell="A25">
      <selection activeCell="E29" sqref="E29"/>
    </sheetView>
  </sheetViews>
  <sheetFormatPr defaultColWidth="9.140625" defaultRowHeight="12.75"/>
  <cols>
    <col min="1" max="1" width="14.00390625" style="26" customWidth="1"/>
    <col min="2" max="2" width="7.57421875" style="26" customWidth="1"/>
    <col min="3" max="3" width="10.28125" style="26" customWidth="1"/>
    <col min="4" max="4" width="6.57421875" style="26" customWidth="1"/>
    <col min="5" max="5" width="7.8515625" style="26" customWidth="1"/>
    <col min="6" max="6" width="8.7109375" style="26" customWidth="1"/>
    <col min="7" max="7" width="7.00390625" style="26" customWidth="1"/>
    <col min="8" max="8" width="8.28125" style="26" customWidth="1"/>
    <col min="9" max="9" width="8.7109375" style="26" customWidth="1"/>
    <col min="10" max="10" width="6.00390625" style="26" customWidth="1"/>
    <col min="11" max="11" width="7.7109375" style="26" customWidth="1"/>
    <col min="12" max="12" width="9.421875" style="26" customWidth="1"/>
    <col min="13" max="13" width="6.28125" style="26" customWidth="1"/>
    <col min="14" max="14" width="7.28125" style="26" customWidth="1"/>
    <col min="15" max="15" width="9.421875" style="26" customWidth="1"/>
    <col min="16" max="16" width="7.57421875" style="26" customWidth="1"/>
    <col min="17" max="17" width="9.140625" style="26" customWidth="1"/>
    <col min="18" max="18" width="9.421875" style="26" customWidth="1"/>
    <col min="19" max="19" width="14.57421875" style="26" customWidth="1"/>
    <col min="20" max="70" width="10.00390625" style="26" customWidth="1"/>
    <col min="71" max="16384" width="10.00390625" style="115" customWidth="1"/>
  </cols>
  <sheetData>
    <row r="1" spans="1:19" s="91" customFormat="1" ht="32.25" customHeight="1">
      <c r="A1" s="1501" t="s">
        <v>1671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</row>
    <row r="2" spans="1:19" s="32" customFormat="1" ht="18" customHeight="1">
      <c r="A2" s="28" t="s">
        <v>1599</v>
      </c>
      <c r="B2" s="33"/>
      <c r="C2" s="33"/>
      <c r="R2" s="33"/>
      <c r="S2" s="107" t="s">
        <v>1600</v>
      </c>
    </row>
    <row r="3" spans="1:19" s="37" customFormat="1" ht="28.5" customHeight="1">
      <c r="A3" s="1471" t="s">
        <v>1451</v>
      </c>
      <c r="B3" s="1444" t="s">
        <v>1672</v>
      </c>
      <c r="C3" s="1445"/>
      <c r="D3" s="1446" t="s">
        <v>1673</v>
      </c>
      <c r="E3" s="1447"/>
      <c r="F3" s="1445"/>
      <c r="G3" s="1444" t="s">
        <v>1674</v>
      </c>
      <c r="H3" s="1447"/>
      <c r="I3" s="1445"/>
      <c r="J3" s="1444" t="s">
        <v>1675</v>
      </c>
      <c r="K3" s="1447"/>
      <c r="L3" s="1445"/>
      <c r="M3" s="1444" t="s">
        <v>1682</v>
      </c>
      <c r="N3" s="1447"/>
      <c r="O3" s="1445"/>
      <c r="P3" s="1444" t="s">
        <v>1683</v>
      </c>
      <c r="Q3" s="1447"/>
      <c r="R3" s="1445"/>
      <c r="S3" s="1473" t="s">
        <v>1452</v>
      </c>
    </row>
    <row r="4" spans="1:19" s="37" customFormat="1" ht="28.5" customHeight="1">
      <c r="A4" s="1467"/>
      <c r="B4" s="1463" t="s">
        <v>1607</v>
      </c>
      <c r="C4" s="1464"/>
      <c r="D4" s="1463" t="s">
        <v>1684</v>
      </c>
      <c r="E4" s="1452"/>
      <c r="F4" s="1453"/>
      <c r="G4" s="1463" t="s">
        <v>1685</v>
      </c>
      <c r="H4" s="1451"/>
      <c r="I4" s="1464"/>
      <c r="J4" s="1463" t="s">
        <v>1686</v>
      </c>
      <c r="K4" s="1451"/>
      <c r="L4" s="1464"/>
      <c r="M4" s="1463" t="s">
        <v>1687</v>
      </c>
      <c r="N4" s="1451"/>
      <c r="O4" s="1464"/>
      <c r="P4" s="1463" t="s">
        <v>1688</v>
      </c>
      <c r="Q4" s="1451"/>
      <c r="R4" s="1464"/>
      <c r="S4" s="1462"/>
    </row>
    <row r="5" spans="1:19" s="37" customFormat="1" ht="36.75" customHeight="1">
      <c r="A5" s="1467"/>
      <c r="B5" s="116" t="s">
        <v>1666</v>
      </c>
      <c r="C5" s="116" t="s">
        <v>1667</v>
      </c>
      <c r="D5" s="116" t="s">
        <v>1689</v>
      </c>
      <c r="E5" s="117" t="s">
        <v>1667</v>
      </c>
      <c r="F5" s="139" t="s">
        <v>1668</v>
      </c>
      <c r="G5" s="116" t="s">
        <v>1689</v>
      </c>
      <c r="H5" s="117" t="s">
        <v>1667</v>
      </c>
      <c r="I5" s="139" t="s">
        <v>1668</v>
      </c>
      <c r="J5" s="116" t="s">
        <v>1689</v>
      </c>
      <c r="K5" s="117" t="s">
        <v>1667</v>
      </c>
      <c r="L5" s="139" t="s">
        <v>1668</v>
      </c>
      <c r="M5" s="116" t="s">
        <v>1689</v>
      </c>
      <c r="N5" s="117" t="s">
        <v>1667</v>
      </c>
      <c r="O5" s="139" t="s">
        <v>1668</v>
      </c>
      <c r="P5" s="116" t="s">
        <v>1689</v>
      </c>
      <c r="Q5" s="117" t="s">
        <v>1667</v>
      </c>
      <c r="R5" s="140" t="s">
        <v>1668</v>
      </c>
      <c r="S5" s="1462"/>
    </row>
    <row r="6" spans="1:19" s="37" customFormat="1" ht="36.75" customHeight="1">
      <c r="A6" s="1443"/>
      <c r="B6" s="141" t="s">
        <v>1669</v>
      </c>
      <c r="C6" s="141" t="s">
        <v>1668</v>
      </c>
      <c r="D6" s="141" t="s">
        <v>1669</v>
      </c>
      <c r="E6" s="141"/>
      <c r="F6" s="142" t="s">
        <v>1670</v>
      </c>
      <c r="G6" s="141" t="s">
        <v>1669</v>
      </c>
      <c r="H6" s="141"/>
      <c r="I6" s="142" t="s">
        <v>1670</v>
      </c>
      <c r="J6" s="141" t="s">
        <v>1669</v>
      </c>
      <c r="K6" s="141"/>
      <c r="L6" s="142" t="s">
        <v>1670</v>
      </c>
      <c r="M6" s="141" t="s">
        <v>1669</v>
      </c>
      <c r="N6" s="141"/>
      <c r="O6" s="142" t="s">
        <v>1670</v>
      </c>
      <c r="P6" s="141" t="s">
        <v>1669</v>
      </c>
      <c r="Q6" s="141"/>
      <c r="R6" s="142" t="s">
        <v>1670</v>
      </c>
      <c r="S6" s="1474"/>
    </row>
    <row r="7" spans="1:19" s="126" customFormat="1" ht="15.75" customHeight="1">
      <c r="A7" s="352" t="s">
        <v>182</v>
      </c>
      <c r="B7" s="462">
        <v>450</v>
      </c>
      <c r="C7" s="457">
        <v>1515</v>
      </c>
      <c r="D7" s="457" t="s">
        <v>1581</v>
      </c>
      <c r="E7" s="457" t="s">
        <v>1581</v>
      </c>
      <c r="F7" s="457" t="s">
        <v>1581</v>
      </c>
      <c r="G7" s="457" t="s">
        <v>1581</v>
      </c>
      <c r="H7" s="457" t="s">
        <v>1581</v>
      </c>
      <c r="I7" s="457" t="s">
        <v>1581</v>
      </c>
      <c r="J7" s="457" t="s">
        <v>1581</v>
      </c>
      <c r="K7" s="457" t="s">
        <v>1581</v>
      </c>
      <c r="L7" s="457" t="s">
        <v>1581</v>
      </c>
      <c r="M7" s="457" t="s">
        <v>1581</v>
      </c>
      <c r="N7" s="457" t="s">
        <v>1581</v>
      </c>
      <c r="O7" s="457" t="s">
        <v>1581</v>
      </c>
      <c r="P7" s="457">
        <v>450</v>
      </c>
      <c r="Q7" s="457">
        <v>1515</v>
      </c>
      <c r="R7" s="771">
        <v>337</v>
      </c>
      <c r="S7" s="460" t="s">
        <v>1692</v>
      </c>
    </row>
    <row r="8" spans="1:19" s="135" customFormat="1" ht="15.75" customHeight="1">
      <c r="A8" s="351" t="s">
        <v>386</v>
      </c>
      <c r="B8" s="458">
        <v>1643</v>
      </c>
      <c r="C8" s="458">
        <v>5669</v>
      </c>
      <c r="D8" s="461" t="s">
        <v>1447</v>
      </c>
      <c r="E8" s="461" t="s">
        <v>1447</v>
      </c>
      <c r="F8" s="461" t="s">
        <v>1447</v>
      </c>
      <c r="G8" s="461">
        <v>25</v>
      </c>
      <c r="H8" s="461">
        <v>71</v>
      </c>
      <c r="I8" s="461">
        <v>284</v>
      </c>
      <c r="J8" s="461" t="s">
        <v>1447</v>
      </c>
      <c r="K8" s="461" t="s">
        <v>1447</v>
      </c>
      <c r="L8" s="461" t="s">
        <v>1447</v>
      </c>
      <c r="M8" s="461" t="s">
        <v>1447</v>
      </c>
      <c r="N8" s="461" t="s">
        <v>1447</v>
      </c>
      <c r="O8" s="461" t="s">
        <v>1447</v>
      </c>
      <c r="P8" s="461">
        <v>1618</v>
      </c>
      <c r="Q8" s="461">
        <v>5598</v>
      </c>
      <c r="R8" s="945">
        <v>346</v>
      </c>
      <c r="S8" s="460" t="s">
        <v>1693</v>
      </c>
    </row>
    <row r="9" spans="1:19" s="126" customFormat="1" ht="15.75" customHeight="1">
      <c r="A9" s="136" t="s">
        <v>1582</v>
      </c>
      <c r="B9" s="462">
        <v>2057</v>
      </c>
      <c r="C9" s="457">
        <v>7793</v>
      </c>
      <c r="D9" s="457" t="s">
        <v>1581</v>
      </c>
      <c r="E9" s="457" t="s">
        <v>1581</v>
      </c>
      <c r="F9" s="457" t="s">
        <v>1581</v>
      </c>
      <c r="G9" s="457">
        <v>25</v>
      </c>
      <c r="H9" s="457">
        <v>78</v>
      </c>
      <c r="I9" s="457">
        <v>312</v>
      </c>
      <c r="J9" s="457" t="s">
        <v>1581</v>
      </c>
      <c r="K9" s="457" t="s">
        <v>1581</v>
      </c>
      <c r="L9" s="457" t="s">
        <v>1581</v>
      </c>
      <c r="M9" s="457" t="s">
        <v>1581</v>
      </c>
      <c r="N9" s="457" t="s">
        <v>1581</v>
      </c>
      <c r="O9" s="457" t="s">
        <v>1581</v>
      </c>
      <c r="P9" s="457">
        <v>2032</v>
      </c>
      <c r="Q9" s="457">
        <v>7715</v>
      </c>
      <c r="R9" s="771">
        <v>380</v>
      </c>
      <c r="S9" s="137" t="s">
        <v>1582</v>
      </c>
    </row>
    <row r="10" spans="1:19" s="126" customFormat="1" ht="15.75" customHeight="1">
      <c r="A10" s="136" t="s">
        <v>1443</v>
      </c>
      <c r="B10" s="457">
        <f>SUM(D10,G10,J10,M10,P10)</f>
        <v>1759</v>
      </c>
      <c r="C10" s="457">
        <f>SUM(E10,H10,K10,N10,Q10)</f>
        <v>7257</v>
      </c>
      <c r="D10" s="457" t="s">
        <v>1580</v>
      </c>
      <c r="E10" s="457" t="s">
        <v>1580</v>
      </c>
      <c r="F10" s="457" t="s">
        <v>1580</v>
      </c>
      <c r="G10" s="457">
        <v>25</v>
      </c>
      <c r="H10" s="457">
        <v>78</v>
      </c>
      <c r="I10" s="457">
        <v>312</v>
      </c>
      <c r="J10" s="457" t="s">
        <v>1580</v>
      </c>
      <c r="K10" s="457" t="s">
        <v>1580</v>
      </c>
      <c r="L10" s="457" t="s">
        <v>1580</v>
      </c>
      <c r="M10" s="457" t="s">
        <v>1580</v>
      </c>
      <c r="N10" s="457" t="s">
        <v>1580</v>
      </c>
      <c r="O10" s="457" t="s">
        <v>1580</v>
      </c>
      <c r="P10" s="457">
        <v>1734</v>
      </c>
      <c r="Q10" s="457">
        <v>7179</v>
      </c>
      <c r="R10" s="946">
        <v>414</v>
      </c>
      <c r="S10" s="137" t="s">
        <v>1443</v>
      </c>
    </row>
    <row r="11" spans="1:19" s="126" customFormat="1" ht="15.75" customHeight="1">
      <c r="A11" s="136" t="s">
        <v>1206</v>
      </c>
      <c r="B11" s="457">
        <v>2942</v>
      </c>
      <c r="C11" s="457">
        <v>10236</v>
      </c>
      <c r="D11" s="457">
        <v>0</v>
      </c>
      <c r="E11" s="457">
        <v>0</v>
      </c>
      <c r="F11" s="457">
        <v>0</v>
      </c>
      <c r="G11" s="457">
        <v>105</v>
      </c>
      <c r="H11" s="457">
        <v>317</v>
      </c>
      <c r="I11" s="457">
        <v>302</v>
      </c>
      <c r="J11" s="457">
        <v>0</v>
      </c>
      <c r="K11" s="457">
        <v>0</v>
      </c>
      <c r="L11" s="457">
        <v>0</v>
      </c>
      <c r="M11" s="457">
        <v>0</v>
      </c>
      <c r="N11" s="457">
        <v>0</v>
      </c>
      <c r="O11" s="457">
        <v>0</v>
      </c>
      <c r="P11" s="457">
        <v>2837</v>
      </c>
      <c r="Q11" s="457">
        <v>9918</v>
      </c>
      <c r="R11" s="771">
        <v>350</v>
      </c>
      <c r="S11" s="137" t="s">
        <v>1206</v>
      </c>
    </row>
    <row r="12" spans="1:19" s="126" customFormat="1" ht="15.75" customHeight="1">
      <c r="A12" s="136" t="s">
        <v>1676</v>
      </c>
      <c r="B12" s="457">
        <v>2702</v>
      </c>
      <c r="C12" s="457">
        <v>9997</v>
      </c>
      <c r="D12" s="457">
        <v>0</v>
      </c>
      <c r="E12" s="457">
        <v>0</v>
      </c>
      <c r="F12" s="457">
        <v>0</v>
      </c>
      <c r="G12" s="457">
        <v>38</v>
      </c>
      <c r="H12" s="457">
        <v>107</v>
      </c>
      <c r="I12" s="457">
        <v>283</v>
      </c>
      <c r="J12" s="457">
        <v>0</v>
      </c>
      <c r="K12" s="457">
        <v>0</v>
      </c>
      <c r="L12" s="457">
        <v>0</v>
      </c>
      <c r="M12" s="457">
        <v>0</v>
      </c>
      <c r="N12" s="457">
        <v>0</v>
      </c>
      <c r="O12" s="457">
        <v>0</v>
      </c>
      <c r="P12" s="457">
        <v>2664</v>
      </c>
      <c r="Q12" s="457">
        <v>9890</v>
      </c>
      <c r="R12" s="771">
        <v>371</v>
      </c>
      <c r="S12" s="137" t="s">
        <v>1676</v>
      </c>
    </row>
    <row r="13" spans="1:19" s="126" customFormat="1" ht="15.75" customHeight="1">
      <c r="A13" s="1034" t="s">
        <v>1513</v>
      </c>
      <c r="B13" s="1035">
        <f aca="true" t="shared" si="0" ref="B13:H13">SUM(B14:B39)</f>
        <v>1751.8000000000002</v>
      </c>
      <c r="C13" s="1035">
        <f t="shared" si="0"/>
        <v>6650.114000000001</v>
      </c>
      <c r="D13" s="1085">
        <f t="shared" si="0"/>
        <v>0</v>
      </c>
      <c r="E13" s="1085">
        <f t="shared" si="0"/>
        <v>0</v>
      </c>
      <c r="F13" s="1085">
        <f t="shared" si="0"/>
        <v>0</v>
      </c>
      <c r="G13" s="1035">
        <f t="shared" si="0"/>
        <v>17.7</v>
      </c>
      <c r="H13" s="1035">
        <f t="shared" si="0"/>
        <v>60.534000000000006</v>
      </c>
      <c r="I13" s="1035">
        <v>342</v>
      </c>
      <c r="J13" s="1085">
        <f aca="true" t="shared" si="1" ref="J13:Q13">SUM(J14:J39)</f>
        <v>0</v>
      </c>
      <c r="K13" s="1085">
        <f t="shared" si="1"/>
        <v>0</v>
      </c>
      <c r="L13" s="1085">
        <f t="shared" si="1"/>
        <v>0</v>
      </c>
      <c r="M13" s="1085">
        <f t="shared" si="1"/>
        <v>0</v>
      </c>
      <c r="N13" s="1085">
        <f t="shared" si="1"/>
        <v>0</v>
      </c>
      <c r="O13" s="1085">
        <f t="shared" si="1"/>
        <v>0</v>
      </c>
      <c r="P13" s="1035">
        <f t="shared" si="1"/>
        <v>1734.1000000000001</v>
      </c>
      <c r="Q13" s="1035">
        <f t="shared" si="1"/>
        <v>6589.58</v>
      </c>
      <c r="R13" s="1035">
        <v>380</v>
      </c>
      <c r="S13" s="1036" t="s">
        <v>1513</v>
      </c>
    </row>
    <row r="14" spans="1:19" s="126" customFormat="1" ht="15.75" customHeight="1">
      <c r="A14" s="1029" t="s">
        <v>1486</v>
      </c>
      <c r="B14" s="457">
        <f aca="true" t="shared" si="2" ref="B14:C39">D14+G14+J14+M14+P14</f>
        <v>266</v>
      </c>
      <c r="C14" s="457">
        <f t="shared" si="2"/>
        <v>1010.8</v>
      </c>
      <c r="D14" s="1085">
        <f>SUM(D15:D40)</f>
        <v>0</v>
      </c>
      <c r="E14" s="1085">
        <f>SUM(E15:E40)</f>
        <v>0</v>
      </c>
      <c r="F14" s="1085">
        <f>SUM(F15:F40)</f>
        <v>0</v>
      </c>
      <c r="G14" s="457">
        <v>0</v>
      </c>
      <c r="H14" s="457">
        <v>0</v>
      </c>
      <c r="I14" s="457">
        <v>0</v>
      </c>
      <c r="J14" s="1085">
        <f aca="true" t="shared" si="3" ref="J14:O14">SUM(J15:J40)</f>
        <v>0</v>
      </c>
      <c r="K14" s="1085">
        <f t="shared" si="3"/>
        <v>0</v>
      </c>
      <c r="L14" s="1085">
        <f t="shared" si="3"/>
        <v>0</v>
      </c>
      <c r="M14" s="1085">
        <f t="shared" si="3"/>
        <v>0</v>
      </c>
      <c r="N14" s="1085">
        <f t="shared" si="3"/>
        <v>0</v>
      </c>
      <c r="O14" s="1085">
        <f t="shared" si="3"/>
        <v>0</v>
      </c>
      <c r="P14" s="457">
        <v>266</v>
      </c>
      <c r="Q14" s="457">
        <f aca="true" t="shared" si="4" ref="Q14:Q39">P14*10*R14/1000</f>
        <v>1010.8</v>
      </c>
      <c r="R14" s="457">
        <v>380</v>
      </c>
      <c r="S14" s="1044" t="s">
        <v>1514</v>
      </c>
    </row>
    <row r="15" spans="1:19" s="126" customFormat="1" ht="15.75" customHeight="1">
      <c r="A15" s="1029" t="s">
        <v>1487</v>
      </c>
      <c r="B15" s="457">
        <f t="shared" si="2"/>
        <v>112.1</v>
      </c>
      <c r="C15" s="457">
        <f t="shared" si="2"/>
        <v>423.282</v>
      </c>
      <c r="D15" s="1085">
        <f aca="true" t="shared" si="5" ref="D15:D39">SUM(D16:D41)</f>
        <v>0</v>
      </c>
      <c r="E15" s="1085">
        <f aca="true" t="shared" si="6" ref="E15:E39">SUM(E16:E41)</f>
        <v>0</v>
      </c>
      <c r="F15" s="1085">
        <f aca="true" t="shared" si="7" ref="F15:F39">SUM(F16:F41)</f>
        <v>0</v>
      </c>
      <c r="G15" s="457">
        <v>7.1</v>
      </c>
      <c r="H15" s="457">
        <f aca="true" t="shared" si="8" ref="H15:H39">G15*10*I15/1000</f>
        <v>24.282</v>
      </c>
      <c r="I15" s="457">
        <v>342</v>
      </c>
      <c r="J15" s="1085">
        <f aca="true" t="shared" si="9" ref="J15:O15">SUM(J16:J41)</f>
        <v>0</v>
      </c>
      <c r="K15" s="1085">
        <f t="shared" si="9"/>
        <v>0</v>
      </c>
      <c r="L15" s="1085">
        <f t="shared" si="9"/>
        <v>0</v>
      </c>
      <c r="M15" s="1085">
        <f t="shared" si="9"/>
        <v>0</v>
      </c>
      <c r="N15" s="1085">
        <f t="shared" si="9"/>
        <v>0</v>
      </c>
      <c r="O15" s="1085">
        <f t="shared" si="9"/>
        <v>0</v>
      </c>
      <c r="P15" s="457">
        <v>105</v>
      </c>
      <c r="Q15" s="457">
        <f t="shared" si="4"/>
        <v>399</v>
      </c>
      <c r="R15" s="457">
        <v>380</v>
      </c>
      <c r="S15" s="1044" t="s">
        <v>1515</v>
      </c>
    </row>
    <row r="16" spans="1:19" s="126" customFormat="1" ht="15.75" customHeight="1">
      <c r="A16" s="1029" t="s">
        <v>1488</v>
      </c>
      <c r="B16" s="457">
        <f t="shared" si="2"/>
        <v>130</v>
      </c>
      <c r="C16" s="457">
        <f t="shared" si="2"/>
        <v>494</v>
      </c>
      <c r="D16" s="1085">
        <f t="shared" si="5"/>
        <v>0</v>
      </c>
      <c r="E16" s="1085">
        <f t="shared" si="6"/>
        <v>0</v>
      </c>
      <c r="F16" s="1085">
        <f t="shared" si="7"/>
        <v>0</v>
      </c>
      <c r="G16" s="457">
        <v>0</v>
      </c>
      <c r="H16" s="457">
        <f t="shared" si="8"/>
        <v>0</v>
      </c>
      <c r="I16" s="457">
        <v>0</v>
      </c>
      <c r="J16" s="1085">
        <f aca="true" t="shared" si="10" ref="J16:O16">SUM(J17:J42)</f>
        <v>0</v>
      </c>
      <c r="K16" s="1085">
        <f t="shared" si="10"/>
        <v>0</v>
      </c>
      <c r="L16" s="1085">
        <f t="shared" si="10"/>
        <v>0</v>
      </c>
      <c r="M16" s="1085">
        <f t="shared" si="10"/>
        <v>0</v>
      </c>
      <c r="N16" s="1085">
        <f t="shared" si="10"/>
        <v>0</v>
      </c>
      <c r="O16" s="1085">
        <f t="shared" si="10"/>
        <v>0</v>
      </c>
      <c r="P16" s="457">
        <v>130</v>
      </c>
      <c r="Q16" s="457">
        <f t="shared" si="4"/>
        <v>494</v>
      </c>
      <c r="R16" s="457">
        <v>380</v>
      </c>
      <c r="S16" s="1044" t="s">
        <v>1516</v>
      </c>
    </row>
    <row r="17" spans="1:19" s="126" customFormat="1" ht="15.75" customHeight="1">
      <c r="A17" s="1029" t="s">
        <v>1489</v>
      </c>
      <c r="B17" s="457">
        <f t="shared" si="2"/>
        <v>35</v>
      </c>
      <c r="C17" s="457">
        <f t="shared" si="2"/>
        <v>133</v>
      </c>
      <c r="D17" s="1085">
        <f t="shared" si="5"/>
        <v>0</v>
      </c>
      <c r="E17" s="1085">
        <f t="shared" si="6"/>
        <v>0</v>
      </c>
      <c r="F17" s="1085">
        <f t="shared" si="7"/>
        <v>0</v>
      </c>
      <c r="G17" s="457">
        <v>0</v>
      </c>
      <c r="H17" s="457">
        <f t="shared" si="8"/>
        <v>0</v>
      </c>
      <c r="I17" s="457">
        <v>0</v>
      </c>
      <c r="J17" s="1085">
        <f aca="true" t="shared" si="11" ref="J17:O17">SUM(J18:J43)</f>
        <v>0</v>
      </c>
      <c r="K17" s="1085">
        <f t="shared" si="11"/>
        <v>0</v>
      </c>
      <c r="L17" s="1085">
        <f t="shared" si="11"/>
        <v>0</v>
      </c>
      <c r="M17" s="1085">
        <f t="shared" si="11"/>
        <v>0</v>
      </c>
      <c r="N17" s="1085">
        <f t="shared" si="11"/>
        <v>0</v>
      </c>
      <c r="O17" s="1085">
        <f t="shared" si="11"/>
        <v>0</v>
      </c>
      <c r="P17" s="457">
        <v>35</v>
      </c>
      <c r="Q17" s="457">
        <f t="shared" si="4"/>
        <v>133</v>
      </c>
      <c r="R17" s="457">
        <v>380</v>
      </c>
      <c r="S17" s="1044" t="s">
        <v>1517</v>
      </c>
    </row>
    <row r="18" spans="1:19" s="126" customFormat="1" ht="15.75" customHeight="1">
      <c r="A18" s="1029" t="s">
        <v>1490</v>
      </c>
      <c r="B18" s="457">
        <f t="shared" si="2"/>
        <v>690.9</v>
      </c>
      <c r="C18" s="457">
        <f t="shared" si="2"/>
        <v>2625.078</v>
      </c>
      <c r="D18" s="1085">
        <f t="shared" si="5"/>
        <v>0</v>
      </c>
      <c r="E18" s="1085">
        <f t="shared" si="6"/>
        <v>0</v>
      </c>
      <c r="F18" s="1085">
        <f t="shared" si="7"/>
        <v>0</v>
      </c>
      <c r="G18" s="457">
        <v>0.9</v>
      </c>
      <c r="H18" s="457">
        <f t="shared" si="8"/>
        <v>3.078</v>
      </c>
      <c r="I18" s="457">
        <v>342</v>
      </c>
      <c r="J18" s="1085">
        <f aca="true" t="shared" si="12" ref="J18:O18">SUM(J19:J44)</f>
        <v>0</v>
      </c>
      <c r="K18" s="1085">
        <f t="shared" si="12"/>
        <v>0</v>
      </c>
      <c r="L18" s="1085">
        <f t="shared" si="12"/>
        <v>0</v>
      </c>
      <c r="M18" s="1085">
        <f t="shared" si="12"/>
        <v>0</v>
      </c>
      <c r="N18" s="1085">
        <f t="shared" si="12"/>
        <v>0</v>
      </c>
      <c r="O18" s="1085">
        <f t="shared" si="12"/>
        <v>0</v>
      </c>
      <c r="P18" s="457">
        <v>690</v>
      </c>
      <c r="Q18" s="457">
        <f t="shared" si="4"/>
        <v>2622</v>
      </c>
      <c r="R18" s="457">
        <v>380</v>
      </c>
      <c r="S18" s="1044" t="s">
        <v>1518</v>
      </c>
    </row>
    <row r="19" spans="1:19" s="126" customFormat="1" ht="15.75" customHeight="1">
      <c r="A19" s="1029" t="s">
        <v>1491</v>
      </c>
      <c r="B19" s="457">
        <f t="shared" si="2"/>
        <v>0</v>
      </c>
      <c r="C19" s="457">
        <f t="shared" si="2"/>
        <v>0</v>
      </c>
      <c r="D19" s="1085">
        <f t="shared" si="5"/>
        <v>0</v>
      </c>
      <c r="E19" s="1085">
        <f t="shared" si="6"/>
        <v>0</v>
      </c>
      <c r="F19" s="1085">
        <f t="shared" si="7"/>
        <v>0</v>
      </c>
      <c r="G19" s="457">
        <v>0</v>
      </c>
      <c r="H19" s="457">
        <f t="shared" si="8"/>
        <v>0</v>
      </c>
      <c r="I19" s="457">
        <v>0</v>
      </c>
      <c r="J19" s="1085">
        <f aca="true" t="shared" si="13" ref="J19:O19">SUM(J20:J45)</f>
        <v>0</v>
      </c>
      <c r="K19" s="1085">
        <f t="shared" si="13"/>
        <v>0</v>
      </c>
      <c r="L19" s="1085">
        <f t="shared" si="13"/>
        <v>0</v>
      </c>
      <c r="M19" s="1085">
        <f t="shared" si="13"/>
        <v>0</v>
      </c>
      <c r="N19" s="1085">
        <f t="shared" si="13"/>
        <v>0</v>
      </c>
      <c r="O19" s="1085">
        <f t="shared" si="13"/>
        <v>0</v>
      </c>
      <c r="P19" s="457">
        <v>0</v>
      </c>
      <c r="Q19" s="457">
        <f t="shared" si="4"/>
        <v>0</v>
      </c>
      <c r="R19" s="457"/>
      <c r="S19" s="1044" t="s">
        <v>1519</v>
      </c>
    </row>
    <row r="20" spans="1:19" s="126" customFormat="1" ht="15.75" customHeight="1">
      <c r="A20" s="1029" t="s">
        <v>1492</v>
      </c>
      <c r="B20" s="457">
        <f t="shared" si="2"/>
        <v>31.4</v>
      </c>
      <c r="C20" s="457">
        <f t="shared" si="2"/>
        <v>119.32</v>
      </c>
      <c r="D20" s="1085">
        <f t="shared" si="5"/>
        <v>0</v>
      </c>
      <c r="E20" s="1085">
        <f t="shared" si="6"/>
        <v>0</v>
      </c>
      <c r="F20" s="1085">
        <f t="shared" si="7"/>
        <v>0</v>
      </c>
      <c r="G20" s="457">
        <v>0</v>
      </c>
      <c r="H20" s="457">
        <f t="shared" si="8"/>
        <v>0</v>
      </c>
      <c r="I20" s="457">
        <v>0</v>
      </c>
      <c r="J20" s="1085">
        <f aca="true" t="shared" si="14" ref="J20:O20">SUM(J21:J46)</f>
        <v>0</v>
      </c>
      <c r="K20" s="1085">
        <f t="shared" si="14"/>
        <v>0</v>
      </c>
      <c r="L20" s="1085">
        <f t="shared" si="14"/>
        <v>0</v>
      </c>
      <c r="M20" s="1085">
        <f t="shared" si="14"/>
        <v>0</v>
      </c>
      <c r="N20" s="1085">
        <f t="shared" si="14"/>
        <v>0</v>
      </c>
      <c r="O20" s="1085">
        <f t="shared" si="14"/>
        <v>0</v>
      </c>
      <c r="P20" s="457">
        <v>31.4</v>
      </c>
      <c r="Q20" s="457">
        <f t="shared" si="4"/>
        <v>119.32</v>
      </c>
      <c r="R20" s="457">
        <v>380</v>
      </c>
      <c r="S20" s="1044" t="s">
        <v>1520</v>
      </c>
    </row>
    <row r="21" spans="1:19" s="126" customFormat="1" ht="15.75" customHeight="1">
      <c r="A21" s="1029" t="s">
        <v>1493</v>
      </c>
      <c r="B21" s="457">
        <f t="shared" si="2"/>
        <v>0</v>
      </c>
      <c r="C21" s="457">
        <f t="shared" si="2"/>
        <v>0</v>
      </c>
      <c r="D21" s="1085">
        <f t="shared" si="5"/>
        <v>0</v>
      </c>
      <c r="E21" s="1085">
        <f t="shared" si="6"/>
        <v>0</v>
      </c>
      <c r="F21" s="1085">
        <f t="shared" si="7"/>
        <v>0</v>
      </c>
      <c r="G21" s="457">
        <v>0</v>
      </c>
      <c r="H21" s="457">
        <f t="shared" si="8"/>
        <v>0</v>
      </c>
      <c r="I21" s="457">
        <v>0</v>
      </c>
      <c r="J21" s="1085">
        <f aca="true" t="shared" si="15" ref="J21:O21">SUM(J22:J47)</f>
        <v>0</v>
      </c>
      <c r="K21" s="1085">
        <f t="shared" si="15"/>
        <v>0</v>
      </c>
      <c r="L21" s="1085">
        <f t="shared" si="15"/>
        <v>0</v>
      </c>
      <c r="M21" s="1085">
        <f t="shared" si="15"/>
        <v>0</v>
      </c>
      <c r="N21" s="1085">
        <f t="shared" si="15"/>
        <v>0</v>
      </c>
      <c r="O21" s="1085">
        <f t="shared" si="15"/>
        <v>0</v>
      </c>
      <c r="P21" s="457">
        <v>0</v>
      </c>
      <c r="Q21" s="457">
        <f t="shared" si="4"/>
        <v>0</v>
      </c>
      <c r="R21" s="457"/>
      <c r="S21" s="1045" t="s">
        <v>1521</v>
      </c>
    </row>
    <row r="22" spans="1:19" s="126" customFormat="1" ht="15.75" customHeight="1">
      <c r="A22" s="1029" t="s">
        <v>1494</v>
      </c>
      <c r="B22" s="457">
        <f t="shared" si="2"/>
        <v>0</v>
      </c>
      <c r="C22" s="457">
        <f t="shared" si="2"/>
        <v>0</v>
      </c>
      <c r="D22" s="1085">
        <f t="shared" si="5"/>
        <v>0</v>
      </c>
      <c r="E22" s="1085">
        <f t="shared" si="6"/>
        <v>0</v>
      </c>
      <c r="F22" s="1085">
        <f t="shared" si="7"/>
        <v>0</v>
      </c>
      <c r="G22" s="457">
        <v>0</v>
      </c>
      <c r="H22" s="457">
        <f t="shared" si="8"/>
        <v>0</v>
      </c>
      <c r="I22" s="457">
        <v>0</v>
      </c>
      <c r="J22" s="1085">
        <f aca="true" t="shared" si="16" ref="J22:O22">SUM(J23:J48)</f>
        <v>0</v>
      </c>
      <c r="K22" s="1085">
        <f t="shared" si="16"/>
        <v>0</v>
      </c>
      <c r="L22" s="1085">
        <f t="shared" si="16"/>
        <v>0</v>
      </c>
      <c r="M22" s="1085">
        <f t="shared" si="16"/>
        <v>0</v>
      </c>
      <c r="N22" s="1085">
        <f t="shared" si="16"/>
        <v>0</v>
      </c>
      <c r="O22" s="1085">
        <f t="shared" si="16"/>
        <v>0</v>
      </c>
      <c r="P22" s="457">
        <v>0</v>
      </c>
      <c r="Q22" s="457">
        <f t="shared" si="4"/>
        <v>0</v>
      </c>
      <c r="R22" s="457"/>
      <c r="S22" s="1045" t="s">
        <v>1522</v>
      </c>
    </row>
    <row r="23" spans="1:19" s="126" customFormat="1" ht="15.75" customHeight="1">
      <c r="A23" s="1029" t="s">
        <v>1495</v>
      </c>
      <c r="B23" s="457">
        <f t="shared" si="2"/>
        <v>0</v>
      </c>
      <c r="C23" s="457">
        <f t="shared" si="2"/>
        <v>0</v>
      </c>
      <c r="D23" s="1085">
        <f t="shared" si="5"/>
        <v>0</v>
      </c>
      <c r="E23" s="1085">
        <f t="shared" si="6"/>
        <v>0</v>
      </c>
      <c r="F23" s="1085">
        <f t="shared" si="7"/>
        <v>0</v>
      </c>
      <c r="G23" s="457">
        <v>0</v>
      </c>
      <c r="H23" s="457">
        <f t="shared" si="8"/>
        <v>0</v>
      </c>
      <c r="I23" s="457">
        <v>0</v>
      </c>
      <c r="J23" s="1085">
        <f aca="true" t="shared" si="17" ref="J23:O23">SUM(J24:J49)</f>
        <v>0</v>
      </c>
      <c r="K23" s="1085">
        <f t="shared" si="17"/>
        <v>0</v>
      </c>
      <c r="L23" s="1085">
        <f t="shared" si="17"/>
        <v>0</v>
      </c>
      <c r="M23" s="1085">
        <f t="shared" si="17"/>
        <v>0</v>
      </c>
      <c r="N23" s="1085">
        <f t="shared" si="17"/>
        <v>0</v>
      </c>
      <c r="O23" s="1085">
        <f t="shared" si="17"/>
        <v>0</v>
      </c>
      <c r="P23" s="457">
        <v>0</v>
      </c>
      <c r="Q23" s="457">
        <f t="shared" si="4"/>
        <v>0</v>
      </c>
      <c r="R23" s="457"/>
      <c r="S23" s="1045" t="s">
        <v>1523</v>
      </c>
    </row>
    <row r="24" spans="1:19" s="126" customFormat="1" ht="15.75" customHeight="1">
      <c r="A24" s="1029" t="s">
        <v>1496</v>
      </c>
      <c r="B24" s="457">
        <f t="shared" si="2"/>
        <v>4.1</v>
      </c>
      <c r="C24" s="457">
        <f t="shared" si="2"/>
        <v>15.162</v>
      </c>
      <c r="D24" s="1085">
        <f t="shared" si="5"/>
        <v>0</v>
      </c>
      <c r="E24" s="1085">
        <f t="shared" si="6"/>
        <v>0</v>
      </c>
      <c r="F24" s="1085">
        <f t="shared" si="7"/>
        <v>0</v>
      </c>
      <c r="G24" s="457">
        <v>1.1</v>
      </c>
      <c r="H24" s="457">
        <f t="shared" si="8"/>
        <v>3.762</v>
      </c>
      <c r="I24" s="457">
        <v>342</v>
      </c>
      <c r="J24" s="1085">
        <f aca="true" t="shared" si="18" ref="J24:O24">SUM(J25:J50)</f>
        <v>0</v>
      </c>
      <c r="K24" s="1085">
        <f t="shared" si="18"/>
        <v>0</v>
      </c>
      <c r="L24" s="1085">
        <f t="shared" si="18"/>
        <v>0</v>
      </c>
      <c r="M24" s="1085">
        <f t="shared" si="18"/>
        <v>0</v>
      </c>
      <c r="N24" s="1085">
        <f t="shared" si="18"/>
        <v>0</v>
      </c>
      <c r="O24" s="1085">
        <f t="shared" si="18"/>
        <v>0</v>
      </c>
      <c r="P24" s="457">
        <v>3</v>
      </c>
      <c r="Q24" s="457">
        <f t="shared" si="4"/>
        <v>11.4</v>
      </c>
      <c r="R24" s="457">
        <v>380</v>
      </c>
      <c r="S24" s="1045" t="s">
        <v>1524</v>
      </c>
    </row>
    <row r="25" spans="1:19" s="126" customFormat="1" ht="15.75" customHeight="1">
      <c r="A25" s="1029" t="s">
        <v>1497</v>
      </c>
      <c r="B25" s="457">
        <f t="shared" si="2"/>
        <v>0</v>
      </c>
      <c r="C25" s="457">
        <f t="shared" si="2"/>
        <v>0</v>
      </c>
      <c r="D25" s="1085">
        <f t="shared" si="5"/>
        <v>0</v>
      </c>
      <c r="E25" s="1085">
        <f t="shared" si="6"/>
        <v>0</v>
      </c>
      <c r="F25" s="1085">
        <f t="shared" si="7"/>
        <v>0</v>
      </c>
      <c r="G25" s="1085">
        <v>0</v>
      </c>
      <c r="H25" s="457">
        <f t="shared" si="8"/>
        <v>0</v>
      </c>
      <c r="I25" s="457">
        <v>0</v>
      </c>
      <c r="J25" s="1085">
        <f aca="true" t="shared" si="19" ref="J25:O25">SUM(J26:J51)</f>
        <v>0</v>
      </c>
      <c r="K25" s="1085">
        <f t="shared" si="19"/>
        <v>0</v>
      </c>
      <c r="L25" s="1085">
        <f t="shared" si="19"/>
        <v>0</v>
      </c>
      <c r="M25" s="1085">
        <f t="shared" si="19"/>
        <v>0</v>
      </c>
      <c r="N25" s="1085">
        <f t="shared" si="19"/>
        <v>0</v>
      </c>
      <c r="O25" s="1085">
        <f t="shared" si="19"/>
        <v>0</v>
      </c>
      <c r="P25" s="457">
        <v>0</v>
      </c>
      <c r="Q25" s="457">
        <f t="shared" si="4"/>
        <v>0</v>
      </c>
      <c r="R25" s="457">
        <v>0</v>
      </c>
      <c r="S25" s="1045" t="s">
        <v>1525</v>
      </c>
    </row>
    <row r="26" spans="1:19" s="126" customFormat="1" ht="15.75" customHeight="1">
      <c r="A26" s="1029" t="s">
        <v>1498</v>
      </c>
      <c r="B26" s="457">
        <f t="shared" si="2"/>
        <v>0</v>
      </c>
      <c r="C26" s="457">
        <f t="shared" si="2"/>
        <v>0</v>
      </c>
      <c r="D26" s="1085">
        <f t="shared" si="5"/>
        <v>0</v>
      </c>
      <c r="E26" s="1085">
        <f t="shared" si="6"/>
        <v>0</v>
      </c>
      <c r="F26" s="1085">
        <f t="shared" si="7"/>
        <v>0</v>
      </c>
      <c r="G26" s="1085">
        <v>0</v>
      </c>
      <c r="H26" s="457">
        <f t="shared" si="8"/>
        <v>0</v>
      </c>
      <c r="I26" s="457">
        <v>0</v>
      </c>
      <c r="J26" s="1085">
        <f aca="true" t="shared" si="20" ref="J26:O26">SUM(J27:J52)</f>
        <v>0</v>
      </c>
      <c r="K26" s="1085">
        <f t="shared" si="20"/>
        <v>0</v>
      </c>
      <c r="L26" s="1085">
        <f t="shared" si="20"/>
        <v>0</v>
      </c>
      <c r="M26" s="1085">
        <f t="shared" si="20"/>
        <v>0</v>
      </c>
      <c r="N26" s="1085">
        <f t="shared" si="20"/>
        <v>0</v>
      </c>
      <c r="O26" s="1085">
        <f t="shared" si="20"/>
        <v>0</v>
      </c>
      <c r="P26" s="457">
        <v>0</v>
      </c>
      <c r="Q26" s="457">
        <f t="shared" si="4"/>
        <v>0</v>
      </c>
      <c r="R26" s="457">
        <v>0</v>
      </c>
      <c r="S26" s="1045" t="s">
        <v>1526</v>
      </c>
    </row>
    <row r="27" spans="1:19" s="126" customFormat="1" ht="15.75" customHeight="1">
      <c r="A27" s="1029" t="s">
        <v>1499</v>
      </c>
      <c r="B27" s="457">
        <f t="shared" si="2"/>
        <v>0</v>
      </c>
      <c r="C27" s="457">
        <f t="shared" si="2"/>
        <v>0</v>
      </c>
      <c r="D27" s="1085">
        <f t="shared" si="5"/>
        <v>0</v>
      </c>
      <c r="E27" s="1085">
        <f t="shared" si="6"/>
        <v>0</v>
      </c>
      <c r="F27" s="1085">
        <f t="shared" si="7"/>
        <v>0</v>
      </c>
      <c r="G27" s="1085">
        <v>0</v>
      </c>
      <c r="H27" s="457">
        <f t="shared" si="8"/>
        <v>0</v>
      </c>
      <c r="I27" s="457">
        <v>0</v>
      </c>
      <c r="J27" s="1085">
        <f aca="true" t="shared" si="21" ref="J27:O27">SUM(J28:J53)</f>
        <v>0</v>
      </c>
      <c r="K27" s="1085">
        <f t="shared" si="21"/>
        <v>0</v>
      </c>
      <c r="L27" s="1085">
        <f t="shared" si="21"/>
        <v>0</v>
      </c>
      <c r="M27" s="1085">
        <f t="shared" si="21"/>
        <v>0</v>
      </c>
      <c r="N27" s="1085">
        <f t="shared" si="21"/>
        <v>0</v>
      </c>
      <c r="O27" s="1085">
        <f t="shared" si="21"/>
        <v>0</v>
      </c>
      <c r="P27" s="457">
        <v>0</v>
      </c>
      <c r="Q27" s="457">
        <f t="shared" si="4"/>
        <v>0</v>
      </c>
      <c r="R27" s="457">
        <v>0</v>
      </c>
      <c r="S27" s="1045" t="s">
        <v>1527</v>
      </c>
    </row>
    <row r="28" spans="1:19" s="126" customFormat="1" ht="15.75" customHeight="1">
      <c r="A28" s="1029" t="s">
        <v>1500</v>
      </c>
      <c r="B28" s="457">
        <f t="shared" si="2"/>
        <v>10.5</v>
      </c>
      <c r="C28" s="457">
        <f t="shared" si="2"/>
        <v>39.9</v>
      </c>
      <c r="D28" s="1085">
        <f t="shared" si="5"/>
        <v>0</v>
      </c>
      <c r="E28" s="1085">
        <f t="shared" si="6"/>
        <v>0</v>
      </c>
      <c r="F28" s="1085">
        <f t="shared" si="7"/>
        <v>0</v>
      </c>
      <c r="G28" s="1085">
        <v>0</v>
      </c>
      <c r="H28" s="457">
        <f t="shared" si="8"/>
        <v>0</v>
      </c>
      <c r="I28" s="457">
        <v>0</v>
      </c>
      <c r="J28" s="1085">
        <f aca="true" t="shared" si="22" ref="J28:O28">SUM(J29:J54)</f>
        <v>0</v>
      </c>
      <c r="K28" s="1085">
        <f t="shared" si="22"/>
        <v>0</v>
      </c>
      <c r="L28" s="1085">
        <f t="shared" si="22"/>
        <v>0</v>
      </c>
      <c r="M28" s="1085">
        <f t="shared" si="22"/>
        <v>0</v>
      </c>
      <c r="N28" s="1085">
        <f t="shared" si="22"/>
        <v>0</v>
      </c>
      <c r="O28" s="1085">
        <f t="shared" si="22"/>
        <v>0</v>
      </c>
      <c r="P28" s="457">
        <v>10.5</v>
      </c>
      <c r="Q28" s="457">
        <f t="shared" si="4"/>
        <v>39.9</v>
      </c>
      <c r="R28" s="457">
        <v>380</v>
      </c>
      <c r="S28" s="1045" t="s">
        <v>1528</v>
      </c>
    </row>
    <row r="29" spans="1:19" s="126" customFormat="1" ht="15.75" customHeight="1">
      <c r="A29" s="1029" t="s">
        <v>1501</v>
      </c>
      <c r="B29" s="457">
        <f t="shared" si="2"/>
        <v>1</v>
      </c>
      <c r="C29" s="457">
        <f t="shared" si="2"/>
        <v>3.8</v>
      </c>
      <c r="D29" s="1085">
        <f t="shared" si="5"/>
        <v>0</v>
      </c>
      <c r="E29" s="1085">
        <f t="shared" si="6"/>
        <v>0</v>
      </c>
      <c r="F29" s="1085">
        <f t="shared" si="7"/>
        <v>0</v>
      </c>
      <c r="G29" s="1085">
        <v>0</v>
      </c>
      <c r="H29" s="457">
        <f t="shared" si="8"/>
        <v>0</v>
      </c>
      <c r="I29" s="457">
        <v>0</v>
      </c>
      <c r="J29" s="1085">
        <f aca="true" t="shared" si="23" ref="J29:O29">SUM(J30:J55)</f>
        <v>0</v>
      </c>
      <c r="K29" s="1085">
        <f t="shared" si="23"/>
        <v>0</v>
      </c>
      <c r="L29" s="1085">
        <f t="shared" si="23"/>
        <v>0</v>
      </c>
      <c r="M29" s="1085">
        <f t="shared" si="23"/>
        <v>0</v>
      </c>
      <c r="N29" s="1085">
        <f t="shared" si="23"/>
        <v>0</v>
      </c>
      <c r="O29" s="1085">
        <f t="shared" si="23"/>
        <v>0</v>
      </c>
      <c r="P29" s="457">
        <v>1</v>
      </c>
      <c r="Q29" s="457">
        <f t="shared" si="4"/>
        <v>3.8</v>
      </c>
      <c r="R29" s="457">
        <v>380</v>
      </c>
      <c r="S29" s="1045" t="s">
        <v>1529</v>
      </c>
    </row>
    <row r="30" spans="1:19" s="126" customFormat="1" ht="15.75" customHeight="1">
      <c r="A30" s="1029" t="s">
        <v>1502</v>
      </c>
      <c r="B30" s="457">
        <f t="shared" si="2"/>
        <v>15</v>
      </c>
      <c r="C30" s="457">
        <f t="shared" si="2"/>
        <v>57</v>
      </c>
      <c r="D30" s="1085">
        <f t="shared" si="5"/>
        <v>0</v>
      </c>
      <c r="E30" s="1085">
        <f t="shared" si="6"/>
        <v>0</v>
      </c>
      <c r="F30" s="1085">
        <f t="shared" si="7"/>
        <v>0</v>
      </c>
      <c r="G30" s="1085">
        <v>0</v>
      </c>
      <c r="H30" s="457">
        <f t="shared" si="8"/>
        <v>0</v>
      </c>
      <c r="I30" s="457">
        <v>0</v>
      </c>
      <c r="J30" s="1085">
        <f aca="true" t="shared" si="24" ref="J30:O30">SUM(J31:J56)</f>
        <v>0</v>
      </c>
      <c r="K30" s="1085">
        <f t="shared" si="24"/>
        <v>0</v>
      </c>
      <c r="L30" s="1085">
        <f t="shared" si="24"/>
        <v>0</v>
      </c>
      <c r="M30" s="1085">
        <f t="shared" si="24"/>
        <v>0</v>
      </c>
      <c r="N30" s="1085">
        <f t="shared" si="24"/>
        <v>0</v>
      </c>
      <c r="O30" s="1085">
        <f t="shared" si="24"/>
        <v>0</v>
      </c>
      <c r="P30" s="457">
        <v>15</v>
      </c>
      <c r="Q30" s="457">
        <f t="shared" si="4"/>
        <v>57</v>
      </c>
      <c r="R30" s="457">
        <v>380</v>
      </c>
      <c r="S30" s="1045" t="s">
        <v>1530</v>
      </c>
    </row>
    <row r="31" spans="1:19" s="126" customFormat="1" ht="15.75" customHeight="1">
      <c r="A31" s="1029" t="s">
        <v>1503</v>
      </c>
      <c r="B31" s="457">
        <f t="shared" si="2"/>
        <v>32</v>
      </c>
      <c r="C31" s="457">
        <f t="shared" si="2"/>
        <v>121.6</v>
      </c>
      <c r="D31" s="1085">
        <f t="shared" si="5"/>
        <v>0</v>
      </c>
      <c r="E31" s="1085">
        <f t="shared" si="6"/>
        <v>0</v>
      </c>
      <c r="F31" s="1085">
        <f t="shared" si="7"/>
        <v>0</v>
      </c>
      <c r="G31" s="1085">
        <v>0</v>
      </c>
      <c r="H31" s="457">
        <f t="shared" si="8"/>
        <v>0</v>
      </c>
      <c r="I31" s="457">
        <v>0</v>
      </c>
      <c r="J31" s="1085">
        <f aca="true" t="shared" si="25" ref="J31:O31">SUM(J32:J57)</f>
        <v>0</v>
      </c>
      <c r="K31" s="1085">
        <f t="shared" si="25"/>
        <v>0</v>
      </c>
      <c r="L31" s="1085">
        <f t="shared" si="25"/>
        <v>0</v>
      </c>
      <c r="M31" s="1085">
        <f t="shared" si="25"/>
        <v>0</v>
      </c>
      <c r="N31" s="1085">
        <f t="shared" si="25"/>
        <v>0</v>
      </c>
      <c r="O31" s="1085">
        <f t="shared" si="25"/>
        <v>0</v>
      </c>
      <c r="P31" s="457">
        <v>32</v>
      </c>
      <c r="Q31" s="457">
        <f t="shared" si="4"/>
        <v>121.6</v>
      </c>
      <c r="R31" s="457">
        <v>380</v>
      </c>
      <c r="S31" s="1045" t="s">
        <v>1531</v>
      </c>
    </row>
    <row r="32" spans="1:19" s="126" customFormat="1" ht="15.75" customHeight="1">
      <c r="A32" s="1029" t="s">
        <v>1504</v>
      </c>
      <c r="B32" s="457">
        <f t="shared" si="2"/>
        <v>41</v>
      </c>
      <c r="C32" s="457">
        <f t="shared" si="2"/>
        <v>153.52</v>
      </c>
      <c r="D32" s="1085">
        <f t="shared" si="5"/>
        <v>0</v>
      </c>
      <c r="E32" s="1085">
        <f t="shared" si="6"/>
        <v>0</v>
      </c>
      <c r="F32" s="1085">
        <f t="shared" si="7"/>
        <v>0</v>
      </c>
      <c r="G32" s="457">
        <v>6</v>
      </c>
      <c r="H32" s="457">
        <f t="shared" si="8"/>
        <v>20.52</v>
      </c>
      <c r="I32" s="457">
        <v>342</v>
      </c>
      <c r="J32" s="1085">
        <f aca="true" t="shared" si="26" ref="J32:O32">SUM(J33:J58)</f>
        <v>0</v>
      </c>
      <c r="K32" s="1085">
        <f t="shared" si="26"/>
        <v>0</v>
      </c>
      <c r="L32" s="1085">
        <f t="shared" si="26"/>
        <v>0</v>
      </c>
      <c r="M32" s="1085">
        <f t="shared" si="26"/>
        <v>0</v>
      </c>
      <c r="N32" s="1085">
        <f t="shared" si="26"/>
        <v>0</v>
      </c>
      <c r="O32" s="1085">
        <f t="shared" si="26"/>
        <v>0</v>
      </c>
      <c r="P32" s="457">
        <v>35</v>
      </c>
      <c r="Q32" s="457">
        <f t="shared" si="4"/>
        <v>133</v>
      </c>
      <c r="R32" s="457">
        <v>380</v>
      </c>
      <c r="S32" s="1045" t="s">
        <v>1532</v>
      </c>
    </row>
    <row r="33" spans="1:19" s="126" customFormat="1" ht="15.75" customHeight="1">
      <c r="A33" s="1029" t="s">
        <v>1505</v>
      </c>
      <c r="B33" s="457">
        <f t="shared" si="2"/>
        <v>31</v>
      </c>
      <c r="C33" s="457">
        <f t="shared" si="2"/>
        <v>117.42</v>
      </c>
      <c r="D33" s="1085">
        <f t="shared" si="5"/>
        <v>0</v>
      </c>
      <c r="E33" s="1085">
        <f t="shared" si="6"/>
        <v>0</v>
      </c>
      <c r="F33" s="1085">
        <f t="shared" si="7"/>
        <v>0</v>
      </c>
      <c r="G33" s="457">
        <v>1</v>
      </c>
      <c r="H33" s="457">
        <f t="shared" si="8"/>
        <v>3.42</v>
      </c>
      <c r="I33" s="457">
        <v>342</v>
      </c>
      <c r="J33" s="1085">
        <f aca="true" t="shared" si="27" ref="J33:O33">SUM(J34:J59)</f>
        <v>0</v>
      </c>
      <c r="K33" s="1085">
        <f t="shared" si="27"/>
        <v>0</v>
      </c>
      <c r="L33" s="1085">
        <f t="shared" si="27"/>
        <v>0</v>
      </c>
      <c r="M33" s="1085">
        <f t="shared" si="27"/>
        <v>0</v>
      </c>
      <c r="N33" s="1085">
        <f t="shared" si="27"/>
        <v>0</v>
      </c>
      <c r="O33" s="1085">
        <f t="shared" si="27"/>
        <v>0</v>
      </c>
      <c r="P33" s="457">
        <v>30</v>
      </c>
      <c r="Q33" s="457">
        <f t="shared" si="4"/>
        <v>114</v>
      </c>
      <c r="R33" s="457">
        <v>380</v>
      </c>
      <c r="S33" s="1045" t="s">
        <v>1533</v>
      </c>
    </row>
    <row r="34" spans="1:19" s="126" customFormat="1" ht="15.75" customHeight="1">
      <c r="A34" s="1029" t="s">
        <v>1506</v>
      </c>
      <c r="B34" s="457">
        <f t="shared" si="2"/>
        <v>80.3</v>
      </c>
      <c r="C34" s="457">
        <f t="shared" si="2"/>
        <v>305.026</v>
      </c>
      <c r="D34" s="1085">
        <f t="shared" si="5"/>
        <v>0</v>
      </c>
      <c r="E34" s="1085">
        <f t="shared" si="6"/>
        <v>0</v>
      </c>
      <c r="F34" s="1085">
        <f t="shared" si="7"/>
        <v>0</v>
      </c>
      <c r="G34" s="1285">
        <v>0.3</v>
      </c>
      <c r="H34" s="771">
        <f t="shared" si="8"/>
        <v>1.026</v>
      </c>
      <c r="I34" s="457">
        <v>342</v>
      </c>
      <c r="J34" s="1085">
        <f aca="true" t="shared" si="28" ref="J34:O34">SUM(J35:J60)</f>
        <v>0</v>
      </c>
      <c r="K34" s="1085">
        <f t="shared" si="28"/>
        <v>0</v>
      </c>
      <c r="L34" s="1085">
        <f t="shared" si="28"/>
        <v>0</v>
      </c>
      <c r="M34" s="1085">
        <f t="shared" si="28"/>
        <v>0</v>
      </c>
      <c r="N34" s="1085">
        <f t="shared" si="28"/>
        <v>0</v>
      </c>
      <c r="O34" s="1085">
        <f t="shared" si="28"/>
        <v>0</v>
      </c>
      <c r="P34" s="457">
        <v>80</v>
      </c>
      <c r="Q34" s="457">
        <f t="shared" si="4"/>
        <v>304</v>
      </c>
      <c r="R34" s="457">
        <v>380</v>
      </c>
      <c r="S34" s="1045" t="s">
        <v>1534</v>
      </c>
    </row>
    <row r="35" spans="1:19" s="126" customFormat="1" ht="15.75" customHeight="1">
      <c r="A35" s="1029" t="s">
        <v>1507</v>
      </c>
      <c r="B35" s="457">
        <f t="shared" si="2"/>
        <v>11.2</v>
      </c>
      <c r="C35" s="457">
        <f t="shared" si="2"/>
        <v>42.56</v>
      </c>
      <c r="D35" s="1085">
        <f t="shared" si="5"/>
        <v>0</v>
      </c>
      <c r="E35" s="1085">
        <f t="shared" si="6"/>
        <v>0</v>
      </c>
      <c r="F35" s="1085">
        <f t="shared" si="7"/>
        <v>0</v>
      </c>
      <c r="G35" s="457">
        <v>0</v>
      </c>
      <c r="H35" s="457">
        <f t="shared" si="8"/>
        <v>0</v>
      </c>
      <c r="I35" s="457">
        <v>0</v>
      </c>
      <c r="J35" s="1085">
        <f aca="true" t="shared" si="29" ref="J35:O35">SUM(J36:J61)</f>
        <v>0</v>
      </c>
      <c r="K35" s="1085">
        <f t="shared" si="29"/>
        <v>0</v>
      </c>
      <c r="L35" s="1085">
        <f t="shared" si="29"/>
        <v>0</v>
      </c>
      <c r="M35" s="1085">
        <f t="shared" si="29"/>
        <v>0</v>
      </c>
      <c r="N35" s="1085">
        <f t="shared" si="29"/>
        <v>0</v>
      </c>
      <c r="O35" s="1085">
        <f t="shared" si="29"/>
        <v>0</v>
      </c>
      <c r="P35" s="457">
        <v>11.2</v>
      </c>
      <c r="Q35" s="457">
        <f t="shared" si="4"/>
        <v>42.56</v>
      </c>
      <c r="R35" s="457">
        <v>380</v>
      </c>
      <c r="S35" s="1045" t="s">
        <v>1535</v>
      </c>
    </row>
    <row r="36" spans="1:19" s="126" customFormat="1" ht="15.75" customHeight="1">
      <c r="A36" s="1029" t="s">
        <v>1508</v>
      </c>
      <c r="B36" s="457">
        <f t="shared" si="2"/>
        <v>49</v>
      </c>
      <c r="C36" s="457">
        <f t="shared" si="2"/>
        <v>186.2</v>
      </c>
      <c r="D36" s="1085">
        <f t="shared" si="5"/>
        <v>0</v>
      </c>
      <c r="E36" s="1085">
        <f t="shared" si="6"/>
        <v>0</v>
      </c>
      <c r="F36" s="1085">
        <f t="shared" si="7"/>
        <v>0</v>
      </c>
      <c r="G36" s="457">
        <v>0</v>
      </c>
      <c r="H36" s="457">
        <f t="shared" si="8"/>
        <v>0</v>
      </c>
      <c r="I36" s="457">
        <v>0</v>
      </c>
      <c r="J36" s="1085">
        <f aca="true" t="shared" si="30" ref="J36:O36">SUM(J37:J62)</f>
        <v>0</v>
      </c>
      <c r="K36" s="1085">
        <f t="shared" si="30"/>
        <v>0</v>
      </c>
      <c r="L36" s="1085">
        <f t="shared" si="30"/>
        <v>0</v>
      </c>
      <c r="M36" s="1085">
        <f t="shared" si="30"/>
        <v>0</v>
      </c>
      <c r="N36" s="1085">
        <f t="shared" si="30"/>
        <v>0</v>
      </c>
      <c r="O36" s="1085">
        <f t="shared" si="30"/>
        <v>0</v>
      </c>
      <c r="P36" s="457">
        <v>49</v>
      </c>
      <c r="Q36" s="457">
        <f t="shared" si="4"/>
        <v>186.2</v>
      </c>
      <c r="R36" s="457">
        <v>380</v>
      </c>
      <c r="S36" s="1045" t="s">
        <v>1536</v>
      </c>
    </row>
    <row r="37" spans="1:19" s="126" customFormat="1" ht="15.75" customHeight="1">
      <c r="A37" s="1029" t="s">
        <v>1509</v>
      </c>
      <c r="B37" s="457">
        <f t="shared" si="2"/>
        <v>85</v>
      </c>
      <c r="C37" s="457">
        <f t="shared" si="2"/>
        <v>323</v>
      </c>
      <c r="D37" s="1085">
        <f t="shared" si="5"/>
        <v>0</v>
      </c>
      <c r="E37" s="1085">
        <f t="shared" si="6"/>
        <v>0</v>
      </c>
      <c r="F37" s="1085">
        <f t="shared" si="7"/>
        <v>0</v>
      </c>
      <c r="G37" s="457">
        <v>0</v>
      </c>
      <c r="H37" s="457">
        <f t="shared" si="8"/>
        <v>0</v>
      </c>
      <c r="I37" s="457">
        <v>0</v>
      </c>
      <c r="J37" s="1085">
        <f aca="true" t="shared" si="31" ref="J37:O37">SUM(J38:J63)</f>
        <v>0</v>
      </c>
      <c r="K37" s="1085">
        <f t="shared" si="31"/>
        <v>0</v>
      </c>
      <c r="L37" s="1085">
        <f t="shared" si="31"/>
        <v>0</v>
      </c>
      <c r="M37" s="1085">
        <f t="shared" si="31"/>
        <v>0</v>
      </c>
      <c r="N37" s="1085">
        <f t="shared" si="31"/>
        <v>0</v>
      </c>
      <c r="O37" s="1085">
        <f t="shared" si="31"/>
        <v>0</v>
      </c>
      <c r="P37" s="457">
        <v>85</v>
      </c>
      <c r="Q37" s="457">
        <f t="shared" si="4"/>
        <v>323</v>
      </c>
      <c r="R37" s="457">
        <v>380</v>
      </c>
      <c r="S37" s="1045" t="s">
        <v>1537</v>
      </c>
    </row>
    <row r="38" spans="1:19" s="126" customFormat="1" ht="15.75" customHeight="1">
      <c r="A38" s="1029" t="s">
        <v>1510</v>
      </c>
      <c r="B38" s="457">
        <f t="shared" si="2"/>
        <v>100.4</v>
      </c>
      <c r="C38" s="457">
        <f t="shared" si="2"/>
        <v>381.368</v>
      </c>
      <c r="D38" s="1085">
        <f t="shared" si="5"/>
        <v>0</v>
      </c>
      <c r="E38" s="1085">
        <f t="shared" si="6"/>
        <v>0</v>
      </c>
      <c r="F38" s="1085">
        <f t="shared" si="7"/>
        <v>0</v>
      </c>
      <c r="G38" s="1286">
        <v>0.4</v>
      </c>
      <c r="H38" s="457">
        <f t="shared" si="8"/>
        <v>1.368</v>
      </c>
      <c r="I38" s="457">
        <v>342</v>
      </c>
      <c r="J38" s="1085">
        <f aca="true" t="shared" si="32" ref="J38:O38">SUM(J39:J64)</f>
        <v>0</v>
      </c>
      <c r="K38" s="1085">
        <f t="shared" si="32"/>
        <v>0</v>
      </c>
      <c r="L38" s="1085">
        <f t="shared" si="32"/>
        <v>0</v>
      </c>
      <c r="M38" s="1085">
        <f t="shared" si="32"/>
        <v>0</v>
      </c>
      <c r="N38" s="1085">
        <f t="shared" si="32"/>
        <v>0</v>
      </c>
      <c r="O38" s="1085">
        <f t="shared" si="32"/>
        <v>0</v>
      </c>
      <c r="P38" s="457">
        <v>100</v>
      </c>
      <c r="Q38" s="457">
        <f t="shared" si="4"/>
        <v>380</v>
      </c>
      <c r="R38" s="457">
        <v>380</v>
      </c>
      <c r="S38" s="1045" t="s">
        <v>1538</v>
      </c>
    </row>
    <row r="39" spans="1:19" s="126" customFormat="1" ht="15.75" customHeight="1">
      <c r="A39" s="1030" t="s">
        <v>1511</v>
      </c>
      <c r="B39" s="1084">
        <f t="shared" si="2"/>
        <v>25.9</v>
      </c>
      <c r="C39" s="1037">
        <f t="shared" si="2"/>
        <v>98.078</v>
      </c>
      <c r="D39" s="1086">
        <f t="shared" si="5"/>
        <v>0</v>
      </c>
      <c r="E39" s="1086">
        <f t="shared" si="6"/>
        <v>0</v>
      </c>
      <c r="F39" s="1086">
        <f t="shared" si="7"/>
        <v>0</v>
      </c>
      <c r="G39" s="1037">
        <v>0.9</v>
      </c>
      <c r="H39" s="1037">
        <f t="shared" si="8"/>
        <v>3.078</v>
      </c>
      <c r="I39" s="1037">
        <v>342</v>
      </c>
      <c r="J39" s="1086">
        <f aca="true" t="shared" si="33" ref="J39:O39">SUM(J40:J65)</f>
        <v>0</v>
      </c>
      <c r="K39" s="1086">
        <f t="shared" si="33"/>
        <v>0</v>
      </c>
      <c r="L39" s="1086">
        <f t="shared" si="33"/>
        <v>0</v>
      </c>
      <c r="M39" s="1086">
        <f t="shared" si="33"/>
        <v>0</v>
      </c>
      <c r="N39" s="1086">
        <f t="shared" si="33"/>
        <v>0</v>
      </c>
      <c r="O39" s="1086">
        <f t="shared" si="33"/>
        <v>0</v>
      </c>
      <c r="P39" s="1037">
        <v>25</v>
      </c>
      <c r="Q39" s="1037">
        <f t="shared" si="4"/>
        <v>95</v>
      </c>
      <c r="R39" s="1042">
        <v>380</v>
      </c>
      <c r="S39" s="1046" t="s">
        <v>1539</v>
      </c>
    </row>
    <row r="40" spans="1:19" s="132" customFormat="1" ht="15.75" customHeight="1">
      <c r="A40" s="1454" t="s">
        <v>743</v>
      </c>
      <c r="B40" s="1455"/>
      <c r="C40" s="1455"/>
      <c r="D40" s="1455"/>
      <c r="E40" s="856"/>
      <c r="F40" s="856"/>
      <c r="G40" s="856"/>
      <c r="H40" s="856"/>
      <c r="I40" s="856"/>
      <c r="P40" s="694" t="s">
        <v>745</v>
      </c>
      <c r="Q40" s="692"/>
      <c r="R40" s="856"/>
      <c r="S40" s="692"/>
    </row>
    <row r="41" spans="1:13" s="37" customFormat="1" ht="15.75" customHeight="1">
      <c r="A41" s="86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="19" customFormat="1" ht="13.5"/>
    <row r="43" spans="1:70" s="114" customFormat="1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</row>
    <row r="44" spans="1:70" s="114" customFormat="1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</row>
    <row r="45" spans="1:70" s="114" customFormat="1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</row>
    <row r="46" spans="1:70" s="114" customFormat="1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</row>
    <row r="47" spans="1:70" s="114" customFormat="1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</row>
    <row r="48" spans="1:70" s="114" customFormat="1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</row>
    <row r="49" spans="1:70" s="114" customFormat="1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</row>
    <row r="50" spans="1:70" s="114" customFormat="1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</row>
    <row r="51" spans="1:70" s="114" customFormat="1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</row>
    <row r="52" spans="1:70" s="114" customFormat="1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</row>
    <row r="53" spans="1:70" s="114" customFormat="1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</row>
  </sheetData>
  <mergeCells count="16">
    <mergeCell ref="A40:D40"/>
    <mergeCell ref="A1:S1"/>
    <mergeCell ref="A3:A6"/>
    <mergeCell ref="B3:C3"/>
    <mergeCell ref="D3:F3"/>
    <mergeCell ref="G3:I3"/>
    <mergeCell ref="J3:L3"/>
    <mergeCell ref="M3:O3"/>
    <mergeCell ref="P3:R3"/>
    <mergeCell ref="S3:S6"/>
    <mergeCell ref="B4:C4"/>
    <mergeCell ref="P4:R4"/>
    <mergeCell ref="D4:F4"/>
    <mergeCell ref="G4:I4"/>
    <mergeCell ref="J4:L4"/>
    <mergeCell ref="M4:O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2011-01-04T09:44:42Z</cp:lastPrinted>
  <dcterms:created xsi:type="dcterms:W3CDTF">2007-11-12T02:22:52Z</dcterms:created>
  <dcterms:modified xsi:type="dcterms:W3CDTF">2011-03-18T04:51:41Z</dcterms:modified>
  <cp:category/>
  <cp:version/>
  <cp:contentType/>
  <cp:contentStatus/>
</cp:coreProperties>
</file>