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820" windowHeight="6075" tabRatio="609" firstSheet="2" activeTab="2"/>
  </bookViews>
  <sheets>
    <sheet name="----" sheetId="1" state="veryHidden" r:id="rId1"/>
    <sheet name="Recovered_Sheet1" sheetId="2" state="veryHidden" r:id="rId2"/>
    <sheet name="1.인구추이" sheetId="3" r:id="rId3"/>
    <sheet name="2 시별 세대 및 인구(주민등록)" sheetId="4" r:id="rId4"/>
    <sheet name="3. 읍면동별 세대 및 인구" sheetId="5" r:id="rId5"/>
    <sheet name="4 연령및 성별인구" sheetId="6" r:id="rId6"/>
    <sheet name="4 연령및 성별인구 (2)" sheetId="7" r:id="rId7"/>
    <sheet name="5.혼인상태별인구" sheetId="8" r:id="rId8"/>
    <sheet name="6.교육정도별인구" sheetId="9" r:id="rId9"/>
    <sheet name="7.주택점유형태별가구" sheetId="10" r:id="rId10"/>
    <sheet name="8.사용방수별가구" sheetId="11" r:id="rId11"/>
    <sheet name="9.인구동태 " sheetId="12" r:id="rId12"/>
    <sheet name="10. 인구이동" sheetId="13" r:id="rId13"/>
    <sheet name="10-1.시별인구이동" sheetId="14" r:id="rId14"/>
    <sheet name="11.주민등록전입지별인구" sheetId="15" r:id="rId15"/>
    <sheet name="12.주민등록전출지별인구이동" sheetId="16" r:id="rId16"/>
    <sheet name="13.주요국적별외국인등록현황" sheetId="17" r:id="rId17"/>
    <sheet name="14.외국인국적별혼인인구" sheetId="18" r:id="rId18"/>
    <sheet name="15.혼인종류및외국인국적별혼인" sheetId="19" r:id="rId19"/>
  </sheets>
  <definedNames/>
  <calcPr fullCalcOnLoad="1"/>
</workbook>
</file>

<file path=xl/comments10.xml><?xml version="1.0" encoding="utf-8"?>
<comments xmlns="http://schemas.openxmlformats.org/spreadsheetml/2006/main">
  <authors>
    <author>이정순</author>
  </authors>
  <commentList>
    <comment ref="G7" authorId="0">
      <text>
        <r>
          <rPr>
            <sz val="10"/>
            <rFont val="굴림"/>
            <family val="3"/>
          </rPr>
          <t>주) 사글세+보증부월세</t>
        </r>
        <r>
          <rPr>
            <sz val="9"/>
            <rFont val="굴림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<sst xmlns="http://schemas.openxmlformats.org/spreadsheetml/2006/main" count="1758" uniqueCount="838">
  <si>
    <t>15. 혼인종류 및 외국인 국적별 혼인
Marriages by previous marital status and foreigner's nationality</t>
  </si>
  <si>
    <t>외국인 처의 국적 
   Foreign Bride's Nationality</t>
  </si>
  <si>
    <t>외국인 남편의 국적
     Foreign Bridegroom's Nationality</t>
  </si>
  <si>
    <t>한국인 남편의 혼인종류
      Previous Marital Status of Korean Bridegroom</t>
  </si>
  <si>
    <t>한국인 처의 혼인종류
         Previous Marital Status of Korean Bride</t>
  </si>
  <si>
    <t>사별후
Widowed</t>
  </si>
  <si>
    <t>이혼후
Divorced</t>
  </si>
  <si>
    <t>중  국</t>
  </si>
  <si>
    <t>일  본</t>
  </si>
  <si>
    <t>미  국</t>
  </si>
  <si>
    <t>캐나다</t>
  </si>
  <si>
    <t>기  타</t>
  </si>
  <si>
    <t>(단위 : 세대, 명)</t>
  </si>
  <si>
    <t>(Unit : household, person)</t>
  </si>
  <si>
    <r>
      <t>세대수</t>
    </r>
    <r>
      <rPr>
        <vertAlign val="superscript"/>
        <sz val="11"/>
        <rFont val="돋움"/>
        <family val="3"/>
      </rPr>
      <t>1)</t>
    </r>
  </si>
  <si>
    <t>인            구            Population</t>
  </si>
  <si>
    <t>인 구 밀 도</t>
  </si>
  <si>
    <t>세대당</t>
  </si>
  <si>
    <t>65세이상</t>
  </si>
  <si>
    <t>합      계      Total</t>
  </si>
  <si>
    <t>한  국  인      Korean</t>
  </si>
  <si>
    <t>외  국  인      Foreigner</t>
  </si>
  <si>
    <t>인  구</t>
  </si>
  <si>
    <t>고 령 자</t>
  </si>
  <si>
    <t>No. of</t>
  </si>
  <si>
    <t>남</t>
  </si>
  <si>
    <t>여</t>
  </si>
  <si>
    <t xml:space="preserve">Person </t>
  </si>
  <si>
    <t>Person</t>
  </si>
  <si>
    <t>households</t>
  </si>
  <si>
    <t>Population</t>
  </si>
  <si>
    <t>per</t>
  </si>
  <si>
    <t>65 years</t>
  </si>
  <si>
    <t>Male</t>
  </si>
  <si>
    <t>Female</t>
  </si>
  <si>
    <t>density</t>
  </si>
  <si>
    <t>Area</t>
  </si>
  <si>
    <t>household</t>
  </si>
  <si>
    <t>old and over</t>
  </si>
  <si>
    <t>합     계</t>
  </si>
  <si>
    <t>Total</t>
  </si>
  <si>
    <t>제 주 시</t>
  </si>
  <si>
    <t>Jeju-si</t>
  </si>
  <si>
    <t>서귀포시</t>
  </si>
  <si>
    <t>Sogwipo-si</t>
  </si>
  <si>
    <t>자료 : 2005년도 주민등록인구통계보고서</t>
  </si>
  <si>
    <t xml:space="preserve">Source : </t>
  </si>
  <si>
    <t>「2005 Population and Housing Census Report」</t>
  </si>
  <si>
    <t xml:space="preserve">  주  : 2005.12.31 주민등록인구통계결과임(외국인 포함)</t>
  </si>
  <si>
    <t xml:space="preserve">         Note : 2005. 12. 31 based on Resident registration data (Including Foreigners)</t>
  </si>
  <si>
    <t xml:space="preserve">        1) 외국인 세대수 제외('98년부터 적용)</t>
  </si>
  <si>
    <t xml:space="preserve">             1) foreign households excluded(since 1998)</t>
  </si>
  <si>
    <t>4.연령(5세 계급)  및  성별인구    Population by Age (5-year age group) and Gender(con'd)</t>
  </si>
  <si>
    <t xml:space="preserve"> (단위 : 명, %)</t>
  </si>
  <si>
    <t>(Unit : person, %)</t>
  </si>
  <si>
    <t>1990(제주시)</t>
  </si>
  <si>
    <t>1990(북제주군)</t>
  </si>
  <si>
    <t>1995(제주시)</t>
  </si>
  <si>
    <t>1995(북제주군)</t>
  </si>
  <si>
    <t>2000(제주시)</t>
  </si>
  <si>
    <t>2000(북제주군)</t>
  </si>
  <si>
    <t>2001(제주시)</t>
  </si>
  <si>
    <t>2001(북제주군)</t>
  </si>
  <si>
    <t>2002(제주시)</t>
  </si>
  <si>
    <t>2002(북제주군)</t>
  </si>
  <si>
    <t>2003(제주시)</t>
  </si>
  <si>
    <t>2003(북제주군)</t>
  </si>
  <si>
    <t>2004(제주시)</t>
  </si>
  <si>
    <t>2004(북제주군)</t>
  </si>
  <si>
    <t>연령및성별</t>
  </si>
  <si>
    <t>인 구</t>
  </si>
  <si>
    <t>구성비</t>
  </si>
  <si>
    <t>인구</t>
  </si>
  <si>
    <t>인 구</t>
  </si>
  <si>
    <t>구성비</t>
  </si>
  <si>
    <t>age &amp; sex</t>
  </si>
  <si>
    <t>Population</t>
  </si>
  <si>
    <t>Composition</t>
  </si>
  <si>
    <t>45~49세</t>
  </si>
  <si>
    <t>45~49years old</t>
  </si>
  <si>
    <t>남</t>
  </si>
  <si>
    <t>Male</t>
  </si>
  <si>
    <t>여</t>
  </si>
  <si>
    <t>Femal</t>
  </si>
  <si>
    <t>50~54세</t>
  </si>
  <si>
    <t>50~54years old</t>
  </si>
  <si>
    <t>55~59세</t>
  </si>
  <si>
    <t>55~59years old</t>
  </si>
  <si>
    <t>60~64세</t>
  </si>
  <si>
    <t>60~64years old</t>
  </si>
  <si>
    <t>65~69세</t>
  </si>
  <si>
    <t>65~69years old</t>
  </si>
  <si>
    <t>70~74세</t>
  </si>
  <si>
    <t>70~74years old</t>
  </si>
  <si>
    <t>75~79세</t>
  </si>
  <si>
    <t>75~79years old</t>
  </si>
  <si>
    <t>80~84세</t>
  </si>
  <si>
    <t>80~84years old</t>
  </si>
  <si>
    <t>85세이상</t>
  </si>
  <si>
    <t>85years old and over</t>
  </si>
  <si>
    <t xml:space="preserve">                                                                                                                                                    is for households population on resident registration(foreigners excluded)</t>
  </si>
  <si>
    <t>5. 혼인상태별 인구(15세이상 인구)        Population by Marital Status(15 years old and over)</t>
  </si>
  <si>
    <t>(단위 : 명)</t>
  </si>
  <si>
    <t>(Unit : person)</t>
  </si>
  <si>
    <t>계          Total</t>
  </si>
  <si>
    <t>남        자                 Male</t>
  </si>
  <si>
    <t>여           자              Female</t>
  </si>
  <si>
    <t>유배우</t>
  </si>
  <si>
    <t>사   별</t>
  </si>
  <si>
    <t>이   혼</t>
  </si>
  <si>
    <t>미   혼</t>
  </si>
  <si>
    <t>미   상</t>
  </si>
  <si>
    <t>Never</t>
  </si>
  <si>
    <t>Married</t>
  </si>
  <si>
    <t>Widowed</t>
  </si>
  <si>
    <t>Divorced</t>
  </si>
  <si>
    <t>married</t>
  </si>
  <si>
    <t>Unknown</t>
  </si>
  <si>
    <t xml:space="preserve">1 9 8 0 </t>
  </si>
  <si>
    <t>-</t>
  </si>
  <si>
    <t xml:space="preserve">1 9 8 5 </t>
  </si>
  <si>
    <t xml:space="preserve">1 9 9 0 </t>
  </si>
  <si>
    <t>2 0 0 0</t>
  </si>
  <si>
    <t>2 0 0 5</t>
  </si>
  <si>
    <t>15 ~19세</t>
  </si>
  <si>
    <t>20 ~24세</t>
  </si>
  <si>
    <t>25 ~29세</t>
  </si>
  <si>
    <t>30 ~34세</t>
  </si>
  <si>
    <t>35 ~39세</t>
  </si>
  <si>
    <t>40 ~44세</t>
  </si>
  <si>
    <t>45 ~49세</t>
  </si>
  <si>
    <t>50 ~54세</t>
  </si>
  <si>
    <t>55 ~59세</t>
  </si>
  <si>
    <t>60 ~64세</t>
  </si>
  <si>
    <t>65 ~69세</t>
  </si>
  <si>
    <t>70 ~74세</t>
  </si>
  <si>
    <t>75 ~79세</t>
  </si>
  <si>
    <t>80 ~84세</t>
  </si>
  <si>
    <t>자료 : 통계청,「2005 인구주택총조사보고서」</t>
  </si>
  <si>
    <t>Source : National Statistical Office, 「2005 Population and Housing Census Report」</t>
  </si>
  <si>
    <t xml:space="preserve">   주 : 외국인 제외</t>
  </si>
  <si>
    <t>6. 교육정도별 인구(6세이상 인구)   Population by Educational Attainment(6 years old and over)</t>
  </si>
  <si>
    <t>계</t>
  </si>
  <si>
    <r>
      <t>재           학</t>
    </r>
    <r>
      <rPr>
        <vertAlign val="superscript"/>
        <sz val="10"/>
        <rFont val="돋움"/>
        <family val="3"/>
      </rPr>
      <t xml:space="preserve">1)   </t>
    </r>
    <r>
      <rPr>
        <sz val="10"/>
        <rFont val="돋움"/>
        <family val="3"/>
      </rPr>
      <t xml:space="preserve">                 Attendance</t>
    </r>
  </si>
  <si>
    <t>졸             업                      Graduated</t>
  </si>
  <si>
    <t>중               퇴             Not    Completed</t>
  </si>
  <si>
    <t>미취학</t>
  </si>
  <si>
    <t>초등학교</t>
  </si>
  <si>
    <t>중학교</t>
  </si>
  <si>
    <t>고등학교</t>
  </si>
  <si>
    <t>대학</t>
  </si>
  <si>
    <t>대학교</t>
  </si>
  <si>
    <t>대학원</t>
  </si>
  <si>
    <t xml:space="preserve"> </t>
  </si>
  <si>
    <t>이   상</t>
  </si>
  <si>
    <t>Elementary</t>
  </si>
  <si>
    <t>Middle</t>
  </si>
  <si>
    <t>High</t>
  </si>
  <si>
    <t>Junior</t>
  </si>
  <si>
    <t>Graduate</t>
  </si>
  <si>
    <t>School</t>
  </si>
  <si>
    <t>College</t>
  </si>
  <si>
    <t>University</t>
  </si>
  <si>
    <t>attending</t>
  </si>
  <si>
    <t>6 ~9세</t>
  </si>
  <si>
    <t>10 ~14세</t>
  </si>
  <si>
    <t>자료 : 통계청, 「2005 인구주택총조사보고서」</t>
  </si>
  <si>
    <t>Source : National Statistical Office,「2005 Population and Housing Census Report」</t>
  </si>
  <si>
    <t xml:space="preserve">   주 : 외국인 제외, 수료인 경우 미포함</t>
  </si>
  <si>
    <t xml:space="preserve">        1) 휴학은 재학에 포함</t>
  </si>
  <si>
    <t>인 구 밀 도</t>
  </si>
  <si>
    <t>(단위 : 세대, 명)</t>
  </si>
  <si>
    <t>일 도 1 동</t>
  </si>
  <si>
    <t>일 도 2 동</t>
  </si>
  <si>
    <t>이 도 1 동</t>
  </si>
  <si>
    <t>삼 도 1 동</t>
  </si>
  <si>
    <t>삼 도 2 동</t>
  </si>
  <si>
    <t>용 담 1 동</t>
  </si>
  <si>
    <t>용 담 2 동</t>
  </si>
  <si>
    <t>남</t>
  </si>
  <si>
    <t>여</t>
  </si>
  <si>
    <t>10월</t>
  </si>
  <si>
    <t>11월</t>
  </si>
  <si>
    <t>12월</t>
  </si>
  <si>
    <t>2 0 0 0</t>
  </si>
  <si>
    <t>(Unit : household, person)</t>
  </si>
  <si>
    <t>인    구</t>
  </si>
  <si>
    <t>세대당인구</t>
  </si>
  <si>
    <t>외국인인구</t>
  </si>
  <si>
    <t>households</t>
  </si>
  <si>
    <t>Male</t>
  </si>
  <si>
    <t>Female</t>
  </si>
  <si>
    <t>면  적(㎢)</t>
  </si>
  <si>
    <t/>
  </si>
  <si>
    <t>households</t>
  </si>
  <si>
    <t>Population</t>
  </si>
  <si>
    <t>Composition</t>
  </si>
  <si>
    <t>Total</t>
  </si>
  <si>
    <t>2 0 0 3</t>
  </si>
  <si>
    <t>2 0 0 5</t>
  </si>
  <si>
    <t>Ⅲ.  인         구</t>
  </si>
  <si>
    <t>POPULATION</t>
  </si>
  <si>
    <t>1.    인    구    추    이</t>
  </si>
  <si>
    <t>Population Trend</t>
  </si>
  <si>
    <t>(단위 : 세대, 명)</t>
  </si>
  <si>
    <t xml:space="preserve"> </t>
  </si>
  <si>
    <t>(Unit : household, person)</t>
  </si>
  <si>
    <t>한  림  읍</t>
  </si>
  <si>
    <t>애  월  읍</t>
  </si>
  <si>
    <t>구  좌  읍</t>
  </si>
  <si>
    <t>조  천  읍</t>
  </si>
  <si>
    <t>한  경  면</t>
  </si>
  <si>
    <t>추  자  면</t>
  </si>
  <si>
    <t>우  도  면</t>
  </si>
  <si>
    <t>No. of</t>
  </si>
  <si>
    <t>85세이상</t>
  </si>
  <si>
    <t>65세이상고령자</t>
  </si>
  <si>
    <t>1 9 8 5</t>
  </si>
  <si>
    <t>1 9 9 0</t>
  </si>
  <si>
    <t>-</t>
  </si>
  <si>
    <t xml:space="preserve">1 9 9 5 </t>
  </si>
  <si>
    <t>2 0 0 0</t>
  </si>
  <si>
    <t>2 0 0 5</t>
  </si>
  <si>
    <t>1 9 8 0</t>
  </si>
  <si>
    <t>1 9 9 5</t>
  </si>
  <si>
    <t>Note : Foreigners excluded, Excluding Completion of Study</t>
  </si>
  <si>
    <t xml:space="preserve">        1) Includes temporary absence from school</t>
  </si>
  <si>
    <t>1 9 9 5</t>
  </si>
  <si>
    <t>1  9  9  5</t>
  </si>
  <si>
    <t>단위 : 명</t>
  </si>
  <si>
    <t>Unit : person</t>
  </si>
  <si>
    <t>계</t>
  </si>
  <si>
    <t>부산</t>
  </si>
  <si>
    <t>대구</t>
  </si>
  <si>
    <t>인천</t>
  </si>
  <si>
    <t>광주</t>
  </si>
  <si>
    <t>대전</t>
  </si>
  <si>
    <t>울산</t>
  </si>
  <si>
    <t>경기</t>
  </si>
  <si>
    <t>강원</t>
  </si>
  <si>
    <t>충북</t>
  </si>
  <si>
    <t>충남</t>
  </si>
  <si>
    <t>전북</t>
  </si>
  <si>
    <t>전남</t>
  </si>
  <si>
    <t>경북</t>
  </si>
  <si>
    <t>경남</t>
  </si>
  <si>
    <t>Busan</t>
  </si>
  <si>
    <t>Daegu</t>
  </si>
  <si>
    <t>Incheon</t>
  </si>
  <si>
    <t>Gwangju</t>
  </si>
  <si>
    <t>Daejeon</t>
  </si>
  <si>
    <t>Ulsan</t>
  </si>
  <si>
    <t>Gang</t>
  </si>
  <si>
    <t>Chung</t>
  </si>
  <si>
    <t>Jeon</t>
  </si>
  <si>
    <t>Gyeong</t>
  </si>
  <si>
    <t>Total</t>
  </si>
  <si>
    <t>-won</t>
  </si>
  <si>
    <t>-buk</t>
  </si>
  <si>
    <t>-nam</t>
  </si>
  <si>
    <t>2 0 0 1</t>
  </si>
  <si>
    <t>2 0 0 2</t>
  </si>
  <si>
    <t>2 0 0 4</t>
  </si>
  <si>
    <t>단위 : 건</t>
  </si>
  <si>
    <t>Unit : case</t>
  </si>
  <si>
    <t>일본</t>
  </si>
  <si>
    <t>중국</t>
  </si>
  <si>
    <t>미국</t>
  </si>
  <si>
    <t>필리핀</t>
  </si>
  <si>
    <t>베트남</t>
  </si>
  <si>
    <t>태국</t>
  </si>
  <si>
    <t>러시아</t>
  </si>
  <si>
    <t>몽골</t>
  </si>
  <si>
    <t>기타</t>
  </si>
  <si>
    <t>Japan</t>
  </si>
  <si>
    <t>China</t>
  </si>
  <si>
    <t>USA</t>
  </si>
  <si>
    <t>Philippines</t>
  </si>
  <si>
    <t>Vietnam</t>
  </si>
  <si>
    <t>Thailand</t>
  </si>
  <si>
    <t>Russia</t>
  </si>
  <si>
    <t>Mongol</t>
  </si>
  <si>
    <t>Others</t>
  </si>
  <si>
    <t>독일</t>
  </si>
  <si>
    <t>캐나다</t>
  </si>
  <si>
    <t>프랑스</t>
  </si>
  <si>
    <t>호주</t>
  </si>
  <si>
    <t>파키스탄</t>
  </si>
  <si>
    <t>Germany</t>
  </si>
  <si>
    <t>Canada</t>
  </si>
  <si>
    <t>France</t>
  </si>
  <si>
    <t>Australia</t>
  </si>
  <si>
    <t>pakistan</t>
  </si>
  <si>
    <t>초혼</t>
  </si>
  <si>
    <t>재혼</t>
  </si>
  <si>
    <t>미상</t>
  </si>
  <si>
    <t>1st Marriage</t>
  </si>
  <si>
    <t>Unknown</t>
  </si>
  <si>
    <t>…</t>
  </si>
  <si>
    <t>3. 읍, 면, 동별 세대 및 인구   Households and Population by Dong</t>
  </si>
  <si>
    <t xml:space="preserve">   2004(북제주군)</t>
  </si>
  <si>
    <t>(단위 : 명)</t>
  </si>
  <si>
    <t>(Unit : person)</t>
  </si>
  <si>
    <t>미   상</t>
  </si>
  <si>
    <t>Never</t>
  </si>
  <si>
    <t>Unknown</t>
  </si>
  <si>
    <t>15 ~19세</t>
  </si>
  <si>
    <t>20 ~24세</t>
  </si>
  <si>
    <t>25 ~29세</t>
  </si>
  <si>
    <t>30 ~34세</t>
  </si>
  <si>
    <t>35 ~39세</t>
  </si>
  <si>
    <t>40 ~44세</t>
  </si>
  <si>
    <t>45 ~49세</t>
  </si>
  <si>
    <t>50 ~54세</t>
  </si>
  <si>
    <t>55 ~59세</t>
  </si>
  <si>
    <t>60 ~64세</t>
  </si>
  <si>
    <t>65 ~69세</t>
  </si>
  <si>
    <t>70 ~74세</t>
  </si>
  <si>
    <t>75 ~79세</t>
  </si>
  <si>
    <t>80 ~84세</t>
  </si>
  <si>
    <t>4.연령(5세 계급)  및  성별인구  Population by Age (5-year age group) and Gender</t>
  </si>
  <si>
    <t xml:space="preserve"> (단위 : 명, %)</t>
  </si>
  <si>
    <t>(Unit : person, %)</t>
  </si>
  <si>
    <t>1990(제주시)</t>
  </si>
  <si>
    <t>1990(북제주군)</t>
  </si>
  <si>
    <t>1995(제주시)</t>
  </si>
  <si>
    <t>1995(북제주군)</t>
  </si>
  <si>
    <t>2000(제주시)</t>
  </si>
  <si>
    <t xml:space="preserve">2000(북제주군) </t>
  </si>
  <si>
    <t>2001(제주시)</t>
  </si>
  <si>
    <t>2001(북제주군)</t>
  </si>
  <si>
    <t>2002(제주시)</t>
  </si>
  <si>
    <t>2002(북제주군)</t>
  </si>
  <si>
    <t>2003(제주시)</t>
  </si>
  <si>
    <t>2003(북제주군)</t>
  </si>
  <si>
    <t>2004(제주시)</t>
  </si>
  <si>
    <t>2004(북제주군)</t>
  </si>
  <si>
    <t>인 구</t>
  </si>
  <si>
    <t>구성비</t>
  </si>
  <si>
    <t>인 구</t>
  </si>
  <si>
    <t>구성비</t>
  </si>
  <si>
    <t>Population</t>
  </si>
  <si>
    <t>Composition</t>
  </si>
  <si>
    <t>Total</t>
  </si>
  <si>
    <t>남</t>
  </si>
  <si>
    <t>Male</t>
  </si>
  <si>
    <t>여</t>
  </si>
  <si>
    <t>Femal</t>
  </si>
  <si>
    <t>0~4세</t>
  </si>
  <si>
    <t>0~4years old</t>
  </si>
  <si>
    <t>5~9세</t>
  </si>
  <si>
    <t>5~9years old</t>
  </si>
  <si>
    <t>10~14세</t>
  </si>
  <si>
    <t>10~14years old</t>
  </si>
  <si>
    <t>15~19세</t>
  </si>
  <si>
    <t>15~19years old</t>
  </si>
  <si>
    <t>20세~24세</t>
  </si>
  <si>
    <t>20~24years old</t>
  </si>
  <si>
    <t>25세~29세</t>
  </si>
  <si>
    <t>25~29years old</t>
  </si>
  <si>
    <t>30~34세</t>
  </si>
  <si>
    <t>30~34years old</t>
  </si>
  <si>
    <t>남</t>
  </si>
  <si>
    <t>여</t>
  </si>
  <si>
    <t>35~39세</t>
  </si>
  <si>
    <t>35~39years old</t>
  </si>
  <si>
    <t>40~44세</t>
  </si>
  <si>
    <t>40~44years old</t>
  </si>
  <si>
    <t>자료 : 종합민원실, 2005년도 주민등록 인구통계 보고서</t>
  </si>
  <si>
    <t xml:space="preserve">   주 : 외국인 제외</t>
  </si>
  <si>
    <t>note : foreign excluded</t>
  </si>
  <si>
    <r>
      <t xml:space="preserve">세        대 </t>
    </r>
    <r>
      <rPr>
        <vertAlign val="superscript"/>
        <sz val="10"/>
        <rFont val="돋움"/>
        <family val="3"/>
      </rPr>
      <t>1)</t>
    </r>
  </si>
  <si>
    <t>총          계          Total</t>
  </si>
  <si>
    <t>한       국       인       Korean</t>
  </si>
  <si>
    <t>외       국        인          Foreigner</t>
  </si>
  <si>
    <t xml:space="preserve">       인      구</t>
  </si>
  <si>
    <t>Poulation</t>
  </si>
  <si>
    <t>2000(제주시)</t>
  </si>
  <si>
    <t xml:space="preserve">   2000(북제주군)</t>
  </si>
  <si>
    <t>2001(제주시)</t>
  </si>
  <si>
    <t xml:space="preserve">   2001(북제주군)</t>
  </si>
  <si>
    <t>2002(제주시)</t>
  </si>
  <si>
    <t xml:space="preserve">   2002(북제주군)</t>
  </si>
  <si>
    <t>2003(제주시)</t>
  </si>
  <si>
    <t xml:space="preserve">   2003(북제주군)</t>
  </si>
  <si>
    <t>2004(제주시)</t>
  </si>
  <si>
    <t xml:space="preserve">     Halim-eup</t>
  </si>
  <si>
    <t xml:space="preserve">    Aewol-eup</t>
  </si>
  <si>
    <t xml:space="preserve">    Gujwa-eup</t>
  </si>
  <si>
    <t xml:space="preserve">    Jocheon-eup</t>
  </si>
  <si>
    <t xml:space="preserve">    Hangyeong-myeon</t>
  </si>
  <si>
    <t xml:space="preserve">    Chuja-myeon</t>
  </si>
  <si>
    <t xml:space="preserve">    Udo-myeon</t>
  </si>
  <si>
    <t>이 도 2 동</t>
  </si>
  <si>
    <t>건  입  동</t>
  </si>
  <si>
    <t>화  북  동</t>
  </si>
  <si>
    <t>삼  양  동</t>
  </si>
  <si>
    <t>봉  개  동</t>
  </si>
  <si>
    <t>아  라  동</t>
  </si>
  <si>
    <t>오  라  동</t>
  </si>
  <si>
    <t>연       동</t>
  </si>
  <si>
    <t>노  형  동</t>
  </si>
  <si>
    <t>외  도  동</t>
  </si>
  <si>
    <t>이  호  동</t>
  </si>
  <si>
    <t>도  두  동</t>
  </si>
  <si>
    <t>자료 : 종합민원실</t>
  </si>
  <si>
    <t xml:space="preserve">Source : Civil Services Department </t>
  </si>
  <si>
    <t xml:space="preserve">   주 : 1) 외국인 세대수 제외(99년부터 적용)</t>
  </si>
  <si>
    <t xml:space="preserve">   Note : 1) foreign households excluded(since 1999)</t>
  </si>
  <si>
    <r>
      <t>세 대</t>
    </r>
    <r>
      <rPr>
        <vertAlign val="superscript"/>
        <sz val="9"/>
        <rFont val="돋움"/>
        <family val="3"/>
      </rPr>
      <t>1)</t>
    </r>
  </si>
  <si>
    <t>연    별</t>
  </si>
  <si>
    <t>No. of</t>
  </si>
  <si>
    <t>남</t>
  </si>
  <si>
    <t>여</t>
  </si>
  <si>
    <t>Population</t>
  </si>
  <si>
    <t>면  적(㎢)</t>
  </si>
  <si>
    <t>Person per</t>
  </si>
  <si>
    <t>Person 65 years</t>
  </si>
  <si>
    <t>Year</t>
  </si>
  <si>
    <t xml:space="preserve">Population </t>
  </si>
  <si>
    <t>Male</t>
  </si>
  <si>
    <t>Female</t>
  </si>
  <si>
    <t>density</t>
  </si>
  <si>
    <t>Area</t>
  </si>
  <si>
    <t>household</t>
  </si>
  <si>
    <t>old and over</t>
  </si>
  <si>
    <t xml:space="preserve">Foreigner </t>
  </si>
  <si>
    <t>1 9 7 3(제주시)</t>
  </si>
  <si>
    <t>-</t>
  </si>
  <si>
    <t>1 9 7 3</t>
  </si>
  <si>
    <t xml:space="preserve"> 1 9 7 3(북제주군)</t>
  </si>
  <si>
    <t>1 9 7 4(제주시)</t>
  </si>
  <si>
    <t>1 9 7 4</t>
  </si>
  <si>
    <t xml:space="preserve"> 1 9 7 4(북제주군)</t>
  </si>
  <si>
    <t>1 9 7 5(제주시)</t>
  </si>
  <si>
    <t>1 9 7 5</t>
  </si>
  <si>
    <t>1 9 7 5(북제주군)</t>
  </si>
  <si>
    <t>1 9 7 6(제주시)</t>
  </si>
  <si>
    <t>1 9 7 6</t>
  </si>
  <si>
    <t>1 9 7 6(북제주군)</t>
  </si>
  <si>
    <t>1 9 7 7(제주시)</t>
  </si>
  <si>
    <t>1 9 7 7</t>
  </si>
  <si>
    <t>1 9 7 7(북제주군)</t>
  </si>
  <si>
    <t>1 9 7 8(제주시)</t>
  </si>
  <si>
    <t>1 9 7 8</t>
  </si>
  <si>
    <t>1 9 7 8(북제주군)</t>
  </si>
  <si>
    <t>1 9 7 9(제주시)</t>
  </si>
  <si>
    <t>1 9 7 9</t>
  </si>
  <si>
    <t>1 9 7 9(북제주군)</t>
  </si>
  <si>
    <t>1 9 8 0(제주시)</t>
  </si>
  <si>
    <t>1 9 8 0</t>
  </si>
  <si>
    <t>1 9 8 0(북제주군)</t>
  </si>
  <si>
    <t>(58,518)</t>
  </si>
  <si>
    <t>(63,879)</t>
  </si>
  <si>
    <t>1 9 8 1(제주시)</t>
  </si>
  <si>
    <t>1 9 8 1</t>
  </si>
  <si>
    <t>1 9 8 1(북제주군)</t>
  </si>
  <si>
    <t>1 9 8 2(제주시)</t>
  </si>
  <si>
    <t>1 9 8 2</t>
  </si>
  <si>
    <t>1 9 8 2(북제주군)</t>
  </si>
  <si>
    <t>1 9 8 3(제주시)</t>
  </si>
  <si>
    <t>1 9 8 3</t>
  </si>
  <si>
    <t>1 9 8 3(북제주군)</t>
  </si>
  <si>
    <t>1 9 8 4(제주시)</t>
  </si>
  <si>
    <t>1 9 8 4</t>
  </si>
  <si>
    <t>1 9 8 4(북제주군)</t>
  </si>
  <si>
    <t>1 9 8 5(제주시)</t>
  </si>
  <si>
    <t>1 9 8 5</t>
  </si>
  <si>
    <t>1 9 8 5(북제주군)</t>
  </si>
  <si>
    <t>(55,212)</t>
  </si>
  <si>
    <t>(58,927)</t>
  </si>
  <si>
    <t>1 9 8 6(제주시)</t>
  </si>
  <si>
    <t>1 9 8 6</t>
  </si>
  <si>
    <t>1 9 8 6(북제주군)</t>
  </si>
  <si>
    <t>1 9 8 7(제주시)</t>
  </si>
  <si>
    <t>1 9 8 7</t>
  </si>
  <si>
    <t>1 9 8 7(북제주군)</t>
  </si>
  <si>
    <t>1 9 8 8(제주시)</t>
  </si>
  <si>
    <t>1 9 8 8</t>
  </si>
  <si>
    <t>1 9 8 9(제주시)</t>
  </si>
  <si>
    <t>1 9 8 9</t>
  </si>
  <si>
    <t>1 9 8 9(북제주군)</t>
  </si>
  <si>
    <t>1 9 9 0(제주시)</t>
  </si>
  <si>
    <t>1 9 9 0</t>
  </si>
  <si>
    <t>1 9 9 0(북제주군)</t>
  </si>
  <si>
    <t>(53,370)</t>
  </si>
  <si>
    <t>(55,435)</t>
  </si>
  <si>
    <t>1 9 9 1(제주시)</t>
  </si>
  <si>
    <t>1 9 9 1</t>
  </si>
  <si>
    <t>1 9 9 1(북제주군)</t>
  </si>
  <si>
    <t>1 9 9 2(제주시)</t>
  </si>
  <si>
    <t>1 9 9 2</t>
  </si>
  <si>
    <t>1 9 9 2(북제주군)</t>
  </si>
  <si>
    <t>1 9 9 3(제주시)</t>
  </si>
  <si>
    <t>1 9 9 3</t>
  </si>
  <si>
    <t>1 9 9 3(북제주군)</t>
  </si>
  <si>
    <t>1 9 9 4(제주시)</t>
  </si>
  <si>
    <t>1 9 9 4</t>
  </si>
  <si>
    <t>1 9 9 4(북제주군)</t>
  </si>
  <si>
    <t>1 9 9 5(제주시)</t>
  </si>
  <si>
    <t>1 9 9 5</t>
  </si>
  <si>
    <t>1 9 9 5(북제주군)</t>
  </si>
  <si>
    <t>(48,574)</t>
  </si>
  <si>
    <t>(49,835)</t>
  </si>
  <si>
    <t>1 9 9 6(제주시)</t>
  </si>
  <si>
    <t>1 9 9 6</t>
  </si>
  <si>
    <t>1 9 9 6(북제주군)</t>
  </si>
  <si>
    <t>1 9 9 7(제주시)</t>
  </si>
  <si>
    <t>1 9 9 7</t>
  </si>
  <si>
    <t>1 9 9 7(북제주군)</t>
  </si>
  <si>
    <t>1 9 9 8(제주시)</t>
  </si>
  <si>
    <t>1 9 9 8</t>
  </si>
  <si>
    <t>1 9 9 8(북제주군)</t>
  </si>
  <si>
    <t>1 9 9 9(제주시)</t>
  </si>
  <si>
    <t>1 9 9 9</t>
  </si>
  <si>
    <t>1 9 9 9(북제주군)</t>
  </si>
  <si>
    <t>2 0 0 0(제주시)</t>
  </si>
  <si>
    <t>2 0 0 0</t>
  </si>
  <si>
    <t>2 0 0 0(북제주군)</t>
  </si>
  <si>
    <t>2 0 0 1(제주시)</t>
  </si>
  <si>
    <t>2 0 0 1</t>
  </si>
  <si>
    <t>2 0 0 1(북제주군)</t>
  </si>
  <si>
    <t>2 0 0 2(제주시)</t>
  </si>
  <si>
    <t>2 0 0 2</t>
  </si>
  <si>
    <t>2 0 0 2(북제주군)</t>
  </si>
  <si>
    <t>2 0 0 3(제주시)</t>
  </si>
  <si>
    <t>2 0 0 3(북제주군)</t>
  </si>
  <si>
    <t>2 0 0 3</t>
  </si>
  <si>
    <t>2 0 0 4(제주시)</t>
  </si>
  <si>
    <t>2 0 0 4</t>
  </si>
  <si>
    <t>2 0 0 4(북제주군)</t>
  </si>
  <si>
    <t>2 0 0 4</t>
  </si>
  <si>
    <t>2 0 0 5</t>
  </si>
  <si>
    <t>자료 :통계청, 종합민원실</t>
  </si>
  <si>
    <t>Source : National Statistical Office, Civil Services Department</t>
  </si>
  <si>
    <t xml:space="preserve">   주 : 1) 외국인 세대수 제외('98년부터적용)</t>
  </si>
  <si>
    <t>Note : 1) Foreign households excluded (since 1998)</t>
  </si>
  <si>
    <t xml:space="preserve">         ※ 는 인구주택총조사(외국인 제외), 그외는 상주인구조사 결과임.1991년 이후는 주민등록</t>
  </si>
  <si>
    <t>and Province migrants are based on In-migrants population, excluding emigrants overseas</t>
  </si>
  <si>
    <t xml:space="preserve">    source : Civil Services Department,「2005 Population and Housing Census Report 」</t>
  </si>
  <si>
    <t>Source : Civil Services Department,「2005 Population and Housing Census Report 」</t>
  </si>
  <si>
    <r>
      <t>7. 주택점유형태별 가구(일반가구)</t>
    </r>
    <r>
      <rPr>
        <b/>
        <vertAlign val="superscript"/>
        <sz val="18"/>
        <rFont val="돋움"/>
        <family val="3"/>
      </rPr>
      <t xml:space="preserve">1) </t>
    </r>
    <r>
      <rPr>
        <b/>
        <sz val="18"/>
        <rFont val="돋움"/>
        <family val="3"/>
      </rPr>
      <t xml:space="preserve"> Ordinary Households by Type of Occupancy</t>
    </r>
  </si>
  <si>
    <t>(단위 : 가구)</t>
  </si>
  <si>
    <t>(Unit : household)</t>
  </si>
  <si>
    <t>Lump-sum
deposit</t>
  </si>
  <si>
    <t>Monthly rent</t>
  </si>
  <si>
    <t>Monthly rent
for lump sum</t>
  </si>
  <si>
    <t>Owned</t>
  </si>
  <si>
    <t>for rent</t>
  </si>
  <si>
    <t>with deposit</t>
  </si>
  <si>
    <t>without deposit</t>
  </si>
  <si>
    <t>payment of the
rental period
in advance</t>
  </si>
  <si>
    <t>Free rent</t>
  </si>
  <si>
    <t>자료 : 통계청,「 2005 인구주택총조사보고서 」</t>
  </si>
  <si>
    <t xml:space="preserve">         Source : National Statistical Office,「 2005 Population and Housing Census Report 」</t>
  </si>
  <si>
    <t xml:space="preserve">  주 : 1) 1985 사글세 = 사글세 + 보증부월세</t>
  </si>
  <si>
    <t>계</t>
  </si>
  <si>
    <t>자  기  집</t>
  </si>
  <si>
    <t xml:space="preserve">전    세 </t>
  </si>
  <si>
    <t>보증부월세</t>
  </si>
  <si>
    <t>무보증월세</t>
  </si>
  <si>
    <r>
      <t>사  글  세</t>
    </r>
    <r>
      <rPr>
        <vertAlign val="superscript"/>
        <sz val="11"/>
        <rFont val="돋움"/>
        <family val="3"/>
      </rPr>
      <t>2)</t>
    </r>
  </si>
  <si>
    <t>무    상</t>
  </si>
  <si>
    <t>미   상</t>
  </si>
  <si>
    <t>1 9 8 0</t>
  </si>
  <si>
    <t>1 9 8 5</t>
  </si>
  <si>
    <t xml:space="preserve">1 9 8 5 </t>
  </si>
  <si>
    <t>1 9 9 0</t>
  </si>
  <si>
    <t>1 9 9 5</t>
  </si>
  <si>
    <t>2 0 0 0</t>
  </si>
  <si>
    <t>2 0 0 5</t>
  </si>
  <si>
    <t>제   주   시</t>
  </si>
  <si>
    <t xml:space="preserve">   Jeju-si</t>
  </si>
  <si>
    <t>서 귀 포 시</t>
  </si>
  <si>
    <t>Seogwipo-si</t>
  </si>
  <si>
    <t>사 용 방 수              Number of rooms used</t>
  </si>
  <si>
    <t>합    계</t>
  </si>
  <si>
    <t>6개 이상</t>
  </si>
  <si>
    <t>Total</t>
  </si>
  <si>
    <t>6 or more</t>
  </si>
  <si>
    <t>1  9  8  0</t>
  </si>
  <si>
    <t>1  9  8  5</t>
  </si>
  <si>
    <t>1  9  9  0</t>
  </si>
  <si>
    <t>2   0  0  0</t>
  </si>
  <si>
    <t xml:space="preserve">2  0  0  0 </t>
  </si>
  <si>
    <t>2  0  0  5</t>
  </si>
  <si>
    <t>제      주      시</t>
  </si>
  <si>
    <t>서   귀   포   시</t>
  </si>
  <si>
    <t xml:space="preserve">   Seogwipo-Si</t>
  </si>
  <si>
    <r>
      <t>8. 사용방수별 가구(일반가구)</t>
    </r>
    <r>
      <rPr>
        <b/>
        <vertAlign val="superscript"/>
        <sz val="18"/>
        <rFont val="돋움"/>
        <family val="3"/>
      </rPr>
      <t xml:space="preserve">1) </t>
    </r>
    <r>
      <rPr>
        <b/>
        <sz val="18"/>
        <rFont val="돋움"/>
        <family val="3"/>
      </rPr>
      <t xml:space="preserve"> Ordinary Households by Rooms Used</t>
    </r>
  </si>
  <si>
    <t>(단위 : 가구)</t>
  </si>
  <si>
    <t>(Unit : household)</t>
  </si>
  <si>
    <t>자료 : 통계청,「2005 인구주택총조사보고서」</t>
  </si>
  <si>
    <t>Source : National Statistical Office, 「2005 Population and Housing Census Report」</t>
  </si>
  <si>
    <t>9. 인  구  동  태    Vital Statistics</t>
  </si>
  <si>
    <t>(단위 : 명, 쌍)</t>
  </si>
  <si>
    <t>(Unit : person, couple)</t>
  </si>
  <si>
    <t>연별 및 월별</t>
  </si>
  <si>
    <t>출        생               Birth</t>
  </si>
  <si>
    <t>사      망        Death</t>
  </si>
  <si>
    <t>혼      인</t>
  </si>
  <si>
    <t>이      혼</t>
  </si>
  <si>
    <t>Year &amp; Month</t>
  </si>
  <si>
    <t>남</t>
  </si>
  <si>
    <t>여</t>
  </si>
  <si>
    <t>Total</t>
  </si>
  <si>
    <t>Male</t>
  </si>
  <si>
    <t>Female</t>
  </si>
  <si>
    <t>Marriage</t>
  </si>
  <si>
    <t>Divorce</t>
  </si>
  <si>
    <t>2 0 0 0 (제주시)</t>
  </si>
  <si>
    <t xml:space="preserve">   2 0 0 0 (북제주군)</t>
  </si>
  <si>
    <t>…</t>
  </si>
  <si>
    <t xml:space="preserve">   2 0 0 0 (북제주군) </t>
  </si>
  <si>
    <t>2 0 0 1 (제주시)</t>
  </si>
  <si>
    <t xml:space="preserve">   2 0 0 1 (북제주군)</t>
  </si>
  <si>
    <t>2 0 0 2 (제주시)</t>
  </si>
  <si>
    <t xml:space="preserve">   2 0 0 2 (북제주군)</t>
  </si>
  <si>
    <t>2 0 0 3 (제주시)</t>
  </si>
  <si>
    <t xml:space="preserve">   2 0 0 3 (북제주군)</t>
  </si>
  <si>
    <t>2 0 0 4 (제주시)</t>
  </si>
  <si>
    <t xml:space="preserve">   2 0 0 4 (북제주군)</t>
  </si>
  <si>
    <r>
      <t xml:space="preserve">   </t>
    </r>
    <r>
      <rPr>
        <sz val="11"/>
        <rFont val="돋움"/>
        <family val="3"/>
      </rPr>
      <t>2 0 0 4 (북제주군)</t>
    </r>
  </si>
  <si>
    <t>2 0 0 5</t>
  </si>
  <si>
    <t xml:space="preserve">  1월</t>
  </si>
  <si>
    <t>Jan.</t>
  </si>
  <si>
    <t xml:space="preserve">  2월</t>
  </si>
  <si>
    <t>Feb.</t>
  </si>
  <si>
    <t xml:space="preserve">  3월</t>
  </si>
  <si>
    <t>Mar.</t>
  </si>
  <si>
    <t xml:space="preserve">  4월</t>
  </si>
  <si>
    <t>Apr.</t>
  </si>
  <si>
    <t xml:space="preserve">  5월</t>
  </si>
  <si>
    <t>May</t>
  </si>
  <si>
    <t xml:space="preserve">  6월</t>
  </si>
  <si>
    <t>June</t>
  </si>
  <si>
    <t xml:space="preserve">  7월</t>
  </si>
  <si>
    <t>July</t>
  </si>
  <si>
    <t xml:space="preserve">  8월</t>
  </si>
  <si>
    <t>Aug.</t>
  </si>
  <si>
    <t xml:space="preserve">  9월</t>
  </si>
  <si>
    <t>Sept.</t>
  </si>
  <si>
    <t>Oct.</t>
  </si>
  <si>
    <t>Nov.</t>
  </si>
  <si>
    <t>Dec.</t>
  </si>
  <si>
    <t>자료 : 통계청 「2005 인구동태통계연보」, 종합민원실</t>
  </si>
  <si>
    <t>Source : National Statistical Office,「2002 Annual Report On Live Births And Deaths Statistics」, Civil Services Dpartment</t>
  </si>
  <si>
    <t>(단위 : 명, %)</t>
  </si>
  <si>
    <t>(Unit : person, %)</t>
  </si>
  <si>
    <t>연별 및 월별</t>
  </si>
  <si>
    <t>총    이    동</t>
  </si>
  <si>
    <t>시 군 내 이 동</t>
  </si>
  <si>
    <t>시 도 간 이동</t>
  </si>
  <si>
    <t>Year &amp; Month</t>
  </si>
  <si>
    <t>Total migrants</t>
  </si>
  <si>
    <t>Intra-Si and Gun</t>
  </si>
  <si>
    <t>Inter-Si(M) and Do migrants</t>
  </si>
  <si>
    <t>전     입</t>
  </si>
  <si>
    <t>전     출</t>
  </si>
  <si>
    <t>migrants</t>
  </si>
  <si>
    <t>Net migrants</t>
  </si>
  <si>
    <t>In-migrants</t>
  </si>
  <si>
    <t>Out-migrants</t>
  </si>
  <si>
    <t>In-Migrants</t>
  </si>
  <si>
    <t>Out-Migrants</t>
  </si>
  <si>
    <t>이 동 률</t>
  </si>
  <si>
    <t>Migration</t>
  </si>
  <si>
    <t>rate</t>
  </si>
  <si>
    <t xml:space="preserve">   2 0 0 2 (북제주군)</t>
  </si>
  <si>
    <t xml:space="preserve">   2 0 0 4 (북제주군)</t>
  </si>
  <si>
    <t>…</t>
  </si>
  <si>
    <r>
      <t>10. 인   구   이   동</t>
    </r>
    <r>
      <rPr>
        <b/>
        <vertAlign val="superscript"/>
        <sz val="20"/>
        <rFont val="돋움"/>
        <family val="3"/>
      </rPr>
      <t>1)</t>
    </r>
    <r>
      <rPr>
        <b/>
        <sz val="20"/>
        <rFont val="돋움"/>
        <family val="3"/>
      </rPr>
      <t xml:space="preserve">      Internal Migration</t>
    </r>
  </si>
  <si>
    <r>
      <t xml:space="preserve">순   이   동 </t>
    </r>
    <r>
      <rPr>
        <vertAlign val="superscript"/>
        <sz val="11"/>
        <rFont val="돋움"/>
        <family val="3"/>
      </rPr>
      <t>2)</t>
    </r>
  </si>
  <si>
    <t>시     내</t>
  </si>
  <si>
    <t>시        간</t>
  </si>
  <si>
    <t>시     도     간</t>
  </si>
  <si>
    <t>순   이   동</t>
  </si>
  <si>
    <t>Intra-Si</t>
  </si>
  <si>
    <t>Inter-Si</t>
  </si>
  <si>
    <t>Inter-Metropolitan City and Province</t>
  </si>
  <si>
    <t>Net-migrants</t>
  </si>
  <si>
    <t>Jeju-si</t>
  </si>
  <si>
    <r>
      <t>10-1. 시별 인구이동</t>
    </r>
    <r>
      <rPr>
        <b/>
        <vertAlign val="superscript"/>
        <sz val="20"/>
        <rFont val="돋움"/>
        <family val="3"/>
      </rPr>
      <t>1)</t>
    </r>
    <r>
      <rPr>
        <b/>
        <sz val="20"/>
        <rFont val="돋움"/>
        <family val="3"/>
      </rPr>
      <t xml:space="preserve">        Migration by Si</t>
    </r>
  </si>
  <si>
    <t>11.주민등록 전입지별 인구이동(타시도→제주)</t>
  </si>
  <si>
    <t>Migrants, by Place of Origin(Other provinces→Jeju)</t>
  </si>
  <si>
    <t>서울</t>
  </si>
  <si>
    <t>Seoul</t>
  </si>
  <si>
    <t xml:space="preserve"> </t>
  </si>
  <si>
    <t>-buk</t>
  </si>
  <si>
    <t>1월</t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</si>
  <si>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</si>
  <si>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</si>
  <si>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</si>
  <si>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</si>
  <si>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</si>
  <si>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</si>
  <si>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</si>
  <si>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</si>
  <si>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</si>
  <si>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</si>
  <si>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</si>
  <si>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Gyeong</t>
  </si>
  <si>
    <r>
      <t>­g</t>
    </r>
    <r>
      <rPr>
        <sz val="11"/>
        <rFont val="돋움"/>
        <family val="3"/>
      </rPr>
      <t>i</t>
    </r>
  </si>
  <si>
    <t>12.주민등록 전출지별 인구이동(제주→타시도)</t>
  </si>
  <si>
    <t>Migrants, by Place of Origin(Jeju→Other provinces)</t>
  </si>
  <si>
    <t>Gyeongi</t>
  </si>
  <si>
    <r>
      <t>­g</t>
    </r>
    <r>
      <rPr>
        <sz val="11"/>
        <rFont val="돋움"/>
        <family val="3"/>
      </rPr>
      <t>i</t>
    </r>
  </si>
  <si>
    <t>2 0 0 1</t>
  </si>
  <si>
    <t>2 0 0 2</t>
  </si>
  <si>
    <t>2 0 0 3</t>
  </si>
  <si>
    <t>2 0 0 4</t>
  </si>
  <si>
    <t>2 0 0 5</t>
  </si>
  <si>
    <t xml:space="preserve"> 2 0 0 4</t>
  </si>
  <si>
    <t>(단위 : 명)</t>
  </si>
  <si>
    <t>(Unit : person)</t>
  </si>
  <si>
    <t>총      계      Total</t>
  </si>
  <si>
    <t>일      본      Japan</t>
  </si>
  <si>
    <t>미    국    United States</t>
  </si>
  <si>
    <r>
      <t>중      국</t>
    </r>
    <r>
      <rPr>
        <vertAlign val="superscript"/>
        <sz val="10"/>
        <rFont val="돋움"/>
        <family val="3"/>
      </rPr>
      <t xml:space="preserve">1) </t>
    </r>
    <r>
      <rPr>
        <sz val="10"/>
        <rFont val="돋움"/>
        <family val="3"/>
      </rPr>
      <t xml:space="preserve">   China</t>
    </r>
  </si>
  <si>
    <t>캐   나   다    Canada</t>
  </si>
  <si>
    <t>계</t>
  </si>
  <si>
    <t>남</t>
  </si>
  <si>
    <t>여</t>
  </si>
  <si>
    <t>Sub-total</t>
  </si>
  <si>
    <t>Male</t>
  </si>
  <si>
    <t>Female</t>
  </si>
  <si>
    <t xml:space="preserve"> Jeju-si</t>
  </si>
  <si>
    <t xml:space="preserve"> Seogwipo-si</t>
  </si>
  <si>
    <t>인도네시아  Indonesia</t>
  </si>
  <si>
    <t>러   시   아    Russia</t>
  </si>
  <si>
    <t>필    리   핀    Philippines</t>
  </si>
  <si>
    <t>호      주    Australia</t>
  </si>
  <si>
    <t>기      타    Others</t>
  </si>
  <si>
    <t>자료 : 제주특별자치도 정책기획관실,「2005년도 주민등록인구통계보고서」</t>
  </si>
  <si>
    <t>Source : Policy Planning Officer</t>
  </si>
  <si>
    <t xml:space="preserve">   주 : 1) 대만 포함</t>
  </si>
  <si>
    <t xml:space="preserve">    Note : 1) Includes Taiwan </t>
  </si>
  <si>
    <t>13. 주요국적별 외국인 등록현황      Registered Foreigners by Major Nationality</t>
  </si>
  <si>
    <t>제 주 시</t>
  </si>
  <si>
    <t>서귀포시</t>
  </si>
  <si>
    <t>자료 : 통계청,「인구이동통계연보」</t>
  </si>
  <si>
    <t>Source : National Statistical Office,「Annual Report on the Internal Migration Statistics」</t>
  </si>
  <si>
    <t xml:space="preserve">   주 : 1) 주민등록 전출입신고에 의한 자료이며, 시내이동은 전입인구를 기준으로 하였음</t>
  </si>
  <si>
    <t xml:space="preserve"> Note : 1) The figures of migrants are based on resident registration; </t>
  </si>
  <si>
    <t xml:space="preserve">               and Intra-Si, Gun migrants are based on in-migranting population</t>
  </si>
  <si>
    <r>
      <t>제 주</t>
    </r>
    <r>
      <rPr>
        <sz val="11"/>
        <rFont val="돋움"/>
        <family val="3"/>
      </rPr>
      <t xml:space="preserve"> 시</t>
    </r>
  </si>
  <si>
    <t>서귀포시</t>
  </si>
  <si>
    <t>자료 : 통계청,「인구동태통계연보」</t>
  </si>
  <si>
    <t>Source : National Statistical Office,「Annual Report On Live Births And Deaths Statistics」</t>
  </si>
  <si>
    <t>자료 : 통계청,「인구동태통계연보」</t>
  </si>
  <si>
    <t>Source : National Statistical Office,「Annual Report On Live Births And Deaths Statistics」</t>
  </si>
  <si>
    <t>14. 외국인 국적별 혼인 인구 
 Marriages by foreigner's nationality</t>
  </si>
  <si>
    <t>외국인 처의 국적       
Foreign Bride's Nationality</t>
  </si>
  <si>
    <t>우주벡</t>
  </si>
  <si>
    <t xml:space="preserve">외국인 남편의 국적      
Foreign Bridegroom's Nationality </t>
  </si>
  <si>
    <t>자료 : 통계청</t>
  </si>
  <si>
    <t>Source : National Statistical Office</t>
  </si>
  <si>
    <t>연령 및 성별</t>
  </si>
  <si>
    <t>자료 : 종합민원실, 2005년도 주민등록인구통계보고서</t>
  </si>
  <si>
    <t xml:space="preserve">   주 : 외국인제외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</si>
  <si>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</si>
  <si>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</t>
  </si>
  <si>
    <t xml:space="preserve">   Note :Foreigners excluded </t>
  </si>
  <si>
    <t xml:space="preserve">     </t>
  </si>
  <si>
    <t xml:space="preserve">         Note : Foreigners excluded</t>
  </si>
  <si>
    <t xml:space="preserve">  주 : 1) '일반가구'는 가족으로 이루어진 가구, 가족과 가족이외의 사람이 함께하는 가구, 1인가구 또는 가족이 아닌 남남끼리 함계사는 5인이하의 가구</t>
  </si>
  <si>
    <t>2 0 0 5</t>
  </si>
  <si>
    <t xml:space="preserve">   주 : 1) 주민등록 전출입신고에 의한 자료이며, 시도내이동은 전입인구 기준이고,   </t>
  </si>
  <si>
    <r>
      <t xml:space="preserve"> </t>
    </r>
    <r>
      <rPr>
        <sz val="9"/>
        <rFont val="돋움"/>
        <family val="3"/>
      </rPr>
      <t xml:space="preserve">Note : 1)The figures of migrants are based on resident registration; and Intra-Metropolitan </t>
    </r>
  </si>
  <si>
    <t xml:space="preserve">            국외이동은 제외됨</t>
  </si>
  <si>
    <r>
      <t>연별 및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시별</t>
    </r>
  </si>
  <si>
    <r>
      <t>Y</t>
    </r>
    <r>
      <rPr>
        <sz val="11"/>
        <rFont val="돋움"/>
        <family val="3"/>
      </rPr>
      <t>ear &amp; City</t>
    </r>
  </si>
  <si>
    <t>2 0 0 5</t>
  </si>
  <si>
    <t>2 0 0 5</t>
  </si>
  <si>
    <t xml:space="preserve">             인구통계 결과임(외국인 포함)</t>
  </si>
  <si>
    <t xml:space="preserve">     *  제주도 전체수치임</t>
  </si>
  <si>
    <t xml:space="preserve">      *  제주도 전체수치임</t>
  </si>
  <si>
    <t xml:space="preserve">        * 제주도 전체수치임</t>
  </si>
  <si>
    <t xml:space="preserve">    *  제주도 전체수치임</t>
  </si>
  <si>
    <t xml:space="preserve">         *  제주도 전체수치임</t>
  </si>
  <si>
    <t xml:space="preserve">         *  제주도 전체수치임.</t>
  </si>
  <si>
    <t>2 0 0 5</t>
  </si>
  <si>
    <t>-</t>
  </si>
  <si>
    <t>2. 시별 세대 및 인구 (주민등록)    Households and Population by Si (Resident Registration)</t>
  </si>
  <si>
    <r>
      <t xml:space="preserve">시 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별</t>
    </r>
  </si>
  <si>
    <t>City</t>
  </si>
  <si>
    <t>Year &amp; Eup          Myeon Dong</t>
  </si>
  <si>
    <t>연별 및 읍면동별</t>
  </si>
  <si>
    <t xml:space="preserve">    Ildo 1 dong</t>
  </si>
  <si>
    <t xml:space="preserve">    Ildo 2 dong</t>
  </si>
  <si>
    <t xml:space="preserve">    Ido 1 dong</t>
  </si>
  <si>
    <t xml:space="preserve">    Ido 2 dong</t>
  </si>
  <si>
    <t xml:space="preserve">    Samdo 1 dong</t>
  </si>
  <si>
    <t xml:space="preserve">    Samdo 2 dong</t>
  </si>
  <si>
    <t xml:space="preserve">    Yongdam 1 dong</t>
  </si>
  <si>
    <t xml:space="preserve">    Yongdam 2 dong</t>
  </si>
  <si>
    <t xml:space="preserve">    Geonip-dong</t>
  </si>
  <si>
    <t xml:space="preserve">    Hwabuk-dong</t>
  </si>
  <si>
    <t xml:space="preserve">    Samyang-dong</t>
  </si>
  <si>
    <t xml:space="preserve">    Bonggae-dong</t>
  </si>
  <si>
    <t xml:space="preserve">    Ara-dong</t>
  </si>
  <si>
    <t xml:space="preserve">    Ora-dong</t>
  </si>
  <si>
    <t xml:space="preserve">    Yeon-dong</t>
  </si>
  <si>
    <t xml:space="preserve">    Nohyeong-dong</t>
  </si>
  <si>
    <t xml:space="preserve">    Oedo-dong</t>
  </si>
  <si>
    <t xml:space="preserve">    Iho-dong</t>
  </si>
  <si>
    <t xml:space="preserve">    Dodu-dong</t>
  </si>
  <si>
    <t>Age &amp; sex</t>
  </si>
  <si>
    <t>인 구</t>
  </si>
  <si>
    <t>구성비</t>
  </si>
  <si>
    <t>Population</t>
  </si>
  <si>
    <t>Composition</t>
  </si>
  <si>
    <t>Male</t>
  </si>
  <si>
    <t>Femal</t>
  </si>
  <si>
    <t>인 구</t>
  </si>
  <si>
    <t>구성비</t>
  </si>
  <si>
    <t>Population</t>
  </si>
  <si>
    <t>Composition</t>
  </si>
  <si>
    <t>연별 및 연령</t>
  </si>
  <si>
    <t>연별 및 시별</t>
  </si>
  <si>
    <t>연별 및 시별</t>
  </si>
  <si>
    <t xml:space="preserve">Year &amp; City </t>
  </si>
  <si>
    <r>
      <t>연별 및</t>
    </r>
    <r>
      <rPr>
        <sz val="11"/>
        <rFont val="돋움"/>
        <family val="3"/>
      </rPr>
      <t xml:space="preserve"> 시별</t>
    </r>
  </si>
  <si>
    <r>
      <t>Y</t>
    </r>
    <r>
      <rPr>
        <sz val="11"/>
        <rFont val="돋움"/>
        <family val="3"/>
      </rPr>
      <t>ear &amp; City</t>
    </r>
  </si>
  <si>
    <t>…</t>
  </si>
  <si>
    <t>2 0 0 5</t>
  </si>
  <si>
    <t>2 0 0 5</t>
  </si>
  <si>
    <t>연별 및  월별</t>
  </si>
  <si>
    <r>
      <t>Y</t>
    </r>
    <r>
      <rPr>
        <sz val="11"/>
        <rFont val="돋움"/>
        <family val="3"/>
      </rPr>
      <t>ear &amp; Month</t>
    </r>
  </si>
  <si>
    <t>연별 및   월별</t>
  </si>
  <si>
    <r>
      <t>Y</t>
    </r>
    <r>
      <rPr>
        <sz val="11"/>
        <rFont val="돋움"/>
        <family val="3"/>
      </rPr>
      <t>ear &amp;  Month</t>
    </r>
  </si>
  <si>
    <t>Year &amp; City</t>
  </si>
  <si>
    <t>연  별</t>
  </si>
  <si>
    <r>
      <t>Y</t>
    </r>
    <r>
      <rPr>
        <sz val="11"/>
        <rFont val="돋움"/>
        <family val="3"/>
      </rPr>
      <t>ear</t>
    </r>
  </si>
  <si>
    <t>Remarriage Total</t>
  </si>
  <si>
    <t>Remarriag Total</t>
  </si>
  <si>
    <t>연별 및  국적</t>
  </si>
  <si>
    <r>
      <t>Y</t>
    </r>
    <r>
      <rPr>
        <sz val="11"/>
        <rFont val="돋움"/>
        <family val="3"/>
      </rPr>
      <t>ear &amp; Nationality</t>
    </r>
  </si>
</sst>
</file>

<file path=xl/styles.xml><?xml version="1.0" encoding="utf-8"?>
<styleSheet xmlns="http://schemas.openxmlformats.org/spreadsheetml/2006/main">
  <numFmts count="70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&quot;     &quot;"/>
    <numFmt numFmtId="178" formatCode="#,##0.0_ &quot;     &quot;"/>
    <numFmt numFmtId="179" formatCode="#,##0.00_ &quot;     &quot;"/>
    <numFmt numFmtId="180" formatCode="#,##0_ &quot;    &quot;"/>
    <numFmt numFmtId="181" formatCode="#,##0.00_ &quot;    &quot;"/>
    <numFmt numFmtId="182" formatCode="General&quot;         &quot;"/>
    <numFmt numFmtId="183" formatCode="#,##0_ &quot;   &quot;"/>
    <numFmt numFmtId="184" formatCode="#,##0_ &quot;  &quot;"/>
    <numFmt numFmtId="185" formatCode="#,##0.0_ &quot;  &quot;"/>
    <numFmt numFmtId="186" formatCode="#,##0.0_ &quot; &quot;"/>
    <numFmt numFmtId="187" formatCode="0_);[Red]\(0\)"/>
    <numFmt numFmtId="188" formatCode="#,##0.00_ &quot;   &quot;"/>
    <numFmt numFmtId="189" formatCode="#,##0_ &quot;                    &quot;"/>
    <numFmt numFmtId="190" formatCode="#,##0_ &quot;            &quot;"/>
    <numFmt numFmtId="191" formatCode="#,##0_ &quot;          &quot;"/>
    <numFmt numFmtId="192" formatCode="_ * #,##0_ ;_ * \-#,##0_ ;_ * &quot;-&quot;_ ;_ @_ "/>
    <numFmt numFmtId="193" formatCode="_ * #,##0.00_ ;_ * \-#,##0.00_ ;_ * &quot;-&quot;??_ ;_ @_ "/>
    <numFmt numFmtId="194" formatCode="#,##0_);[Red]\(#,##0\)"/>
    <numFmt numFmtId="195" formatCode="0.0000"/>
    <numFmt numFmtId="196" formatCode="0.000"/>
    <numFmt numFmtId="197" formatCode="0.0"/>
    <numFmt numFmtId="198" formatCode="#,##0.0_ &quot;   &quot;"/>
    <numFmt numFmtId="199" formatCode="0.0%"/>
    <numFmt numFmtId="200" formatCode="0.00_);[Red]\(0.00\)"/>
    <numFmt numFmtId="201" formatCode="0_ "/>
    <numFmt numFmtId="202" formatCode="#,##0;[Red]#,##0"/>
    <numFmt numFmtId="203" formatCode="#,##0.0;[Red]#,##0.0"/>
    <numFmt numFmtId="204" formatCode="#,##0.0_);[Red]\(#,##0.0\)"/>
    <numFmt numFmtId="205" formatCode="0.0_);[Red]\(0.0\)"/>
    <numFmt numFmtId="206" formatCode="#,##0.0_ "/>
    <numFmt numFmtId="207" formatCode="0.0_ ;[Red]\-0.0\ "/>
    <numFmt numFmtId="208" formatCode="#,##0_ ;[Red]\-#,##0\ "/>
    <numFmt numFmtId="209" formatCode="#,##0.0_ ;[Red]\-#,##0.0\ "/>
    <numFmt numFmtId="210" formatCode="#,##0.00_ ;[Red]\-#,##0.00\ "/>
    <numFmt numFmtId="211" formatCode="#,##0;;\-\ "/>
    <numFmt numFmtId="212" formatCode="0;[Red]0"/>
    <numFmt numFmtId="213" formatCode="0.00_ "/>
    <numFmt numFmtId="214" formatCode="_-* #,##0_-;&quot;\&quot;\!\-* #,##0_-;_-* &quot;-&quot;_-;_-@_-"/>
    <numFmt numFmtId="215" formatCode="_-* #,##0.0_-;&quot;\&quot;\!\-* #,##0.0_-;_-* &quot;-&quot;_-;_-@_-"/>
    <numFmt numFmtId="216" formatCode="0_);[Red]&quot;\&quot;\!\(0&quot;\&quot;\!\)"/>
    <numFmt numFmtId="217" formatCode="_ * #,##0_ ;_ * &quot;\&quot;\!\-#,##0_ ;_ * &quot;-&quot;_ ;_ @_ "/>
    <numFmt numFmtId="218" formatCode="_ * #,##0.00_ ;_ * &quot;\&quot;\!\-#,##0.00_ ;_ * &quot;-&quot;??_ ;_ @_ "/>
    <numFmt numFmtId="219" formatCode="#,##0.0_);[Red]&quot;\&quot;\!\(#,##0.0&quot;\&quot;\!\)"/>
    <numFmt numFmtId="220" formatCode="#,##0;;\-"/>
    <numFmt numFmtId="221" formatCode="#,##0.0;;\-;"/>
    <numFmt numFmtId="222" formatCode="#,##0.0;;\-"/>
    <numFmt numFmtId="223" formatCode="0,000"/>
    <numFmt numFmtId="224" formatCode="#,##0.00_);[Red]\(#,##0.00\)"/>
    <numFmt numFmtId="225" formatCode="#,##0.00;[Red]#,##0.00"/>
    <numFmt numFmtId="226" formatCode="0,000.00"/>
    <numFmt numFmtId="227" formatCode="_ * #,##0.00_ ;_ * \-#,##0.00_ ;_ * &quot;-&quot;_ ;_ @_ "/>
    <numFmt numFmtId="228" formatCode="#,##0.0"/>
    <numFmt numFmtId="229" formatCode="#,##0\ "/>
    <numFmt numFmtId="230" formatCode="#,##0\ ;&quot;△&quot;#,##0\ ;\-\ \ ;"/>
    <numFmt numFmtId="231" formatCode="#,##0;&quot;△&quot;#,##0"/>
    <numFmt numFmtId="232" formatCode="#,##0;&quot;△&quot;#,##0;\-;"/>
    <numFmt numFmtId="233" formatCode="#,##0.0;&quot;△&quot;#,##0.0"/>
  </numFmts>
  <fonts count="54">
    <font>
      <sz val="11"/>
      <name val="돋움"/>
      <family val="3"/>
    </font>
    <font>
      <sz val="20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sz val="10"/>
      <name val="돋움"/>
      <family val="3"/>
    </font>
    <font>
      <sz val="12"/>
      <name val="바탕체"/>
      <family val="1"/>
    </font>
    <font>
      <sz val="12"/>
      <name val="돋움체"/>
      <family val="3"/>
    </font>
    <font>
      <sz val="10"/>
      <name val="Arial"/>
      <family val="2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u val="single"/>
      <sz val="11"/>
      <color indexed="12"/>
      <name val="돋움"/>
      <family val="3"/>
    </font>
    <font>
      <sz val="11"/>
      <color indexed="10"/>
      <name val="돋움"/>
      <family val="3"/>
    </font>
    <font>
      <b/>
      <sz val="11"/>
      <color indexed="10"/>
      <name val="돋움"/>
      <family val="3"/>
    </font>
    <font>
      <sz val="11"/>
      <color indexed="48"/>
      <name val="돋움"/>
      <family val="3"/>
    </font>
    <font>
      <u val="single"/>
      <sz val="8.25"/>
      <color indexed="36"/>
      <name val="돋움"/>
      <family val="3"/>
    </font>
    <font>
      <sz val="11"/>
      <color indexed="8"/>
      <name val="돋움"/>
      <family val="3"/>
    </font>
    <font>
      <b/>
      <sz val="14"/>
      <name val="바탕체"/>
      <family val="1"/>
    </font>
    <font>
      <sz val="10"/>
      <color indexed="8"/>
      <name val="돋움"/>
      <family val="3"/>
    </font>
    <font>
      <b/>
      <sz val="14"/>
      <name val="굴림체"/>
      <family val="3"/>
    </font>
    <font>
      <b/>
      <sz val="9"/>
      <name val="Arial Narrow"/>
      <family val="2"/>
    </font>
    <font>
      <sz val="9"/>
      <name val="돋움"/>
      <family val="3"/>
    </font>
    <font>
      <b/>
      <sz val="9"/>
      <name val="돋움"/>
      <family val="3"/>
    </font>
    <font>
      <sz val="9"/>
      <color indexed="8"/>
      <name val="돋움"/>
      <family val="3"/>
    </font>
    <font>
      <sz val="9"/>
      <color indexed="10"/>
      <name val="돋움"/>
      <family val="3"/>
    </font>
    <font>
      <sz val="9"/>
      <color indexed="48"/>
      <name val="돋움"/>
      <family val="3"/>
    </font>
    <font>
      <b/>
      <sz val="10"/>
      <color indexed="10"/>
      <name val="돋움"/>
      <family val="3"/>
    </font>
    <font>
      <sz val="10"/>
      <color indexed="48"/>
      <name val="돋움"/>
      <family val="3"/>
    </font>
    <font>
      <sz val="10"/>
      <name val="굴림"/>
      <family val="3"/>
    </font>
    <font>
      <sz val="9"/>
      <name val="굴림"/>
      <family val="3"/>
    </font>
    <font>
      <sz val="12"/>
      <name val="돋움"/>
      <family val="3"/>
    </font>
    <font>
      <b/>
      <sz val="10"/>
      <name val="돋움"/>
      <family val="3"/>
    </font>
    <font>
      <vertAlign val="superscript"/>
      <sz val="10"/>
      <name val="돋움"/>
      <family val="3"/>
    </font>
    <font>
      <b/>
      <sz val="18"/>
      <name val="돋움"/>
      <family val="3"/>
    </font>
    <font>
      <b/>
      <sz val="9"/>
      <color indexed="10"/>
      <name val="돋움"/>
      <family val="3"/>
    </font>
    <font>
      <sz val="10"/>
      <color indexed="10"/>
      <name val="돋움"/>
      <family val="3"/>
    </font>
    <font>
      <b/>
      <sz val="16"/>
      <name val="돋움"/>
      <family val="3"/>
    </font>
    <font>
      <sz val="16"/>
      <name val="돋움"/>
      <family val="3"/>
    </font>
    <font>
      <b/>
      <sz val="14"/>
      <name val="돋움"/>
      <family val="3"/>
    </font>
    <font>
      <vertAlign val="superscript"/>
      <sz val="9"/>
      <name val="돋움"/>
      <family val="3"/>
    </font>
    <font>
      <vertAlign val="superscript"/>
      <sz val="11"/>
      <name val="돋움"/>
      <family val="3"/>
    </font>
    <font>
      <b/>
      <vertAlign val="superscript"/>
      <sz val="18"/>
      <name val="돋움"/>
      <family val="3"/>
    </font>
    <font>
      <sz val="11"/>
      <color indexed="63"/>
      <name val="돋움"/>
      <family val="3"/>
    </font>
    <font>
      <sz val="26"/>
      <name val="돋움"/>
      <family val="3"/>
    </font>
    <font>
      <b/>
      <sz val="20"/>
      <name val="돋움"/>
      <family val="3"/>
    </font>
    <font>
      <b/>
      <vertAlign val="superscript"/>
      <sz val="20"/>
      <name val="돋움"/>
      <family val="3"/>
    </font>
    <font>
      <b/>
      <sz val="18"/>
      <color indexed="8"/>
      <name val="돋움"/>
      <family val="3"/>
    </font>
    <font>
      <b/>
      <sz val="14"/>
      <color indexed="8"/>
      <name val="돋움"/>
      <family val="3"/>
    </font>
    <font>
      <b/>
      <sz val="20"/>
      <color indexed="8"/>
      <name val="돋움"/>
      <family val="3"/>
    </font>
    <font>
      <sz val="18"/>
      <name val="돋움"/>
      <family val="3"/>
    </font>
    <font>
      <b/>
      <sz val="9"/>
      <color indexed="48"/>
      <name val="돋움"/>
      <family val="3"/>
    </font>
    <font>
      <b/>
      <sz val="8"/>
      <name val="돋움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192" fontId="6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0">
      <alignment/>
      <protection/>
    </xf>
    <xf numFmtId="38" fontId="9" fillId="2" borderId="0" applyNumberFormat="0" applyBorder="0" applyAlignment="0" applyProtection="0"/>
    <xf numFmtId="0" fontId="10" fillId="0" borderId="0">
      <alignment horizontal="left"/>
      <protection/>
    </xf>
    <xf numFmtId="0" fontId="11" fillId="0" borderId="1" applyNumberFormat="0" applyAlignment="0" applyProtection="0"/>
    <xf numFmtId="0" fontId="11" fillId="0" borderId="2">
      <alignment horizontal="left" vertical="center"/>
      <protection/>
    </xf>
    <xf numFmtId="10" fontId="9" fillId="2" borderId="3" applyNumberFormat="0" applyBorder="0" applyAlignment="0" applyProtection="0"/>
    <xf numFmtId="0" fontId="12" fillId="0" borderId="4">
      <alignment/>
      <protection/>
    </xf>
    <xf numFmtId="0" fontId="5" fillId="0" borderId="0">
      <alignment/>
      <protection/>
    </xf>
    <xf numFmtId="10" fontId="7" fillId="0" borderId="0" applyFont="0" applyFill="0" applyBorder="0" applyAlignment="0" applyProtection="0"/>
    <xf numFmtId="0" fontId="12" fillId="0" borderId="0">
      <alignment/>
      <protection/>
    </xf>
  </cellStyleXfs>
  <cellXfs count="746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94" fontId="0" fillId="0" borderId="0" xfId="17" applyNumberFormat="1" applyFont="1" applyAlignment="1">
      <alignment horizontal="right"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/>
    </xf>
    <xf numFmtId="0" fontId="15" fillId="0" borderId="0" xfId="0" applyFont="1" applyAlignment="1">
      <alignment vertical="center"/>
    </xf>
    <xf numFmtId="0" fontId="15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194" fontId="0" fillId="0" borderId="0" xfId="17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8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18" fillId="0" borderId="5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8" fillId="0" borderId="0" xfId="0" applyFont="1" applyAlignment="1">
      <alignment/>
    </xf>
    <xf numFmtId="194" fontId="0" fillId="0" borderId="0" xfId="0" applyNumberFormat="1" applyFont="1" applyBorder="1" applyAlignment="1" quotePrefix="1">
      <alignment horizontal="center" vertical="center"/>
    </xf>
    <xf numFmtId="194" fontId="0" fillId="0" borderId="0" xfId="23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194" fontId="0" fillId="0" borderId="0" xfId="17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194" fontId="18" fillId="0" borderId="0" xfId="17" applyNumberFormat="1" applyFont="1" applyBorder="1" applyAlignment="1">
      <alignment horizontal="center" vertical="center"/>
    </xf>
    <xf numFmtId="194" fontId="0" fillId="0" borderId="4" xfId="17" applyNumberFormat="1" applyFont="1" applyBorder="1" applyAlignment="1">
      <alignment horizontal="right" vertical="center"/>
    </xf>
    <xf numFmtId="0" fontId="23" fillId="0" borderId="0" xfId="0" applyFont="1" applyFill="1" applyAlignment="1">
      <alignment shrinkToFit="1"/>
    </xf>
    <xf numFmtId="0" fontId="23" fillId="0" borderId="0" xfId="0" applyFont="1" applyFill="1" applyBorder="1" applyAlignment="1">
      <alignment shrinkToFit="1"/>
    </xf>
    <xf numFmtId="0" fontId="24" fillId="0" borderId="0" xfId="0" applyFont="1" applyFill="1" applyBorder="1" applyAlignment="1">
      <alignment shrinkToFit="1"/>
    </xf>
    <xf numFmtId="0" fontId="24" fillId="0" borderId="0" xfId="0" applyFont="1" applyFill="1" applyAlignment="1">
      <alignment shrinkToFit="1"/>
    </xf>
    <xf numFmtId="0" fontId="25" fillId="0" borderId="0" xfId="0" applyFont="1" applyFill="1" applyAlignment="1">
      <alignment shrinkToFit="1"/>
    </xf>
    <xf numFmtId="0" fontId="25" fillId="0" borderId="0" xfId="0" applyFont="1" applyFill="1" applyBorder="1" applyAlignment="1">
      <alignment shrinkToFit="1"/>
    </xf>
    <xf numFmtId="0" fontId="24" fillId="0" borderId="0" xfId="0" applyFont="1" applyAlignment="1">
      <alignment shrinkToFit="1"/>
    </xf>
    <xf numFmtId="0" fontId="0" fillId="0" borderId="0" xfId="0" applyNumberFormat="1" applyAlignment="1">
      <alignment horizontal="center"/>
    </xf>
    <xf numFmtId="0" fontId="4" fillId="0" borderId="6" xfId="0" applyFont="1" applyBorder="1" applyAlignment="1">
      <alignment horizontal="center" vertical="center" shrinkToFit="1"/>
    </xf>
    <xf numFmtId="0" fontId="0" fillId="0" borderId="0" xfId="0" applyAlignment="1">
      <alignment horizontal="center"/>
    </xf>
    <xf numFmtId="194" fontId="15" fillId="0" borderId="0" xfId="17" applyNumberFormat="1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 shrinkToFit="1"/>
    </xf>
    <xf numFmtId="194" fontId="27" fillId="0" borderId="0" xfId="17" applyNumberFormat="1" applyFont="1" applyBorder="1" applyAlignment="1">
      <alignment horizontal="center" vertical="center" shrinkToFit="1"/>
    </xf>
    <xf numFmtId="0" fontId="27" fillId="0" borderId="6" xfId="0" applyFont="1" applyBorder="1" applyAlignment="1">
      <alignment horizontal="center" vertical="center" shrinkToFit="1"/>
    </xf>
    <xf numFmtId="0" fontId="23" fillId="0" borderId="5" xfId="0" applyFont="1" applyBorder="1" applyAlignment="1">
      <alignment horizontal="center" vertical="center" shrinkToFit="1"/>
    </xf>
    <xf numFmtId="0" fontId="23" fillId="0" borderId="6" xfId="0" applyFont="1" applyBorder="1" applyAlignment="1">
      <alignment horizontal="center" vertical="center" shrinkToFit="1"/>
    </xf>
    <xf numFmtId="0" fontId="23" fillId="0" borderId="7" xfId="0" applyFont="1" applyBorder="1" applyAlignment="1">
      <alignment horizontal="center" vertical="center" shrinkToFit="1"/>
    </xf>
    <xf numFmtId="0" fontId="23" fillId="0" borderId="8" xfId="0" applyFont="1" applyBorder="1" applyAlignment="1">
      <alignment horizontal="center" vertical="center" shrinkToFi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177" fontId="27" fillId="0" borderId="0" xfId="17" applyNumberFormat="1" applyFont="1" applyBorder="1" applyAlignment="1">
      <alignment horizontal="center" vertical="center" shrinkToFit="1"/>
    </xf>
    <xf numFmtId="179" fontId="27" fillId="0" borderId="0" xfId="17" applyNumberFormat="1" applyFont="1" applyBorder="1" applyAlignment="1">
      <alignment horizontal="center" vertical="center" shrinkToFit="1"/>
    </xf>
    <xf numFmtId="194" fontId="27" fillId="0" borderId="6" xfId="17" applyNumberFormat="1" applyFont="1" applyBorder="1" applyAlignment="1">
      <alignment horizontal="center" vertical="center" shrinkToFit="1"/>
    </xf>
    <xf numFmtId="224" fontId="27" fillId="0" borderId="0" xfId="0" applyNumberFormat="1" applyFont="1" applyBorder="1" applyAlignment="1">
      <alignment horizontal="center" vertical="center" shrinkToFit="1"/>
    </xf>
    <xf numFmtId="194" fontId="27" fillId="0" borderId="0" xfId="0" applyNumberFormat="1" applyFont="1" applyBorder="1" applyAlignment="1">
      <alignment horizontal="center" vertical="center" shrinkToFit="1"/>
    </xf>
    <xf numFmtId="192" fontId="27" fillId="0" borderId="0" xfId="17" applyNumberFormat="1" applyFont="1" applyBorder="1" applyAlignment="1">
      <alignment horizontal="center" vertical="center" shrinkToFit="1"/>
    </xf>
    <xf numFmtId="227" fontId="27" fillId="0" borderId="0" xfId="17" applyNumberFormat="1" applyFont="1" applyBorder="1" applyAlignment="1">
      <alignment horizontal="center" vertical="center" shrinkToFit="1"/>
    </xf>
    <xf numFmtId="176" fontId="27" fillId="0" borderId="0" xfId="17" applyNumberFormat="1" applyFont="1" applyBorder="1" applyAlignment="1">
      <alignment horizontal="center" vertical="center" shrinkToFit="1"/>
    </xf>
    <xf numFmtId="0" fontId="27" fillId="0" borderId="0" xfId="0" applyFont="1" applyAlignment="1">
      <alignment horizontal="center" vertical="center"/>
    </xf>
    <xf numFmtId="177" fontId="23" fillId="0" borderId="0" xfId="17" applyNumberFormat="1" applyFont="1" applyBorder="1" applyAlignment="1">
      <alignment horizontal="center" vertical="center" shrinkToFit="1"/>
    </xf>
    <xf numFmtId="179" fontId="23" fillId="0" borderId="0" xfId="17" applyNumberFormat="1" applyFont="1" applyBorder="1" applyAlignment="1">
      <alignment horizontal="center" vertical="center" shrinkToFit="1"/>
    </xf>
    <xf numFmtId="194" fontId="23" fillId="0" borderId="6" xfId="17" applyNumberFormat="1" applyFont="1" applyBorder="1" applyAlignment="1">
      <alignment horizontal="center" vertical="center" shrinkToFit="1"/>
    </xf>
    <xf numFmtId="224" fontId="23" fillId="0" borderId="0" xfId="0" applyNumberFormat="1" applyFont="1" applyBorder="1" applyAlignment="1">
      <alignment horizontal="center" vertical="center" shrinkToFit="1"/>
    </xf>
    <xf numFmtId="194" fontId="23" fillId="0" borderId="0" xfId="17" applyNumberFormat="1" applyFont="1" applyBorder="1" applyAlignment="1">
      <alignment horizontal="center" vertical="center" shrinkToFit="1"/>
    </xf>
    <xf numFmtId="194" fontId="23" fillId="0" borderId="0" xfId="0" applyNumberFormat="1" applyFont="1" applyBorder="1" applyAlignment="1">
      <alignment horizontal="center" vertical="center" shrinkToFit="1"/>
    </xf>
    <xf numFmtId="192" fontId="23" fillId="0" borderId="0" xfId="17" applyNumberFormat="1" applyFont="1" applyBorder="1" applyAlignment="1">
      <alignment horizontal="center" vertical="center" shrinkToFit="1"/>
    </xf>
    <xf numFmtId="227" fontId="23" fillId="0" borderId="0" xfId="17" applyNumberFormat="1" applyFont="1" applyBorder="1" applyAlignment="1">
      <alignment horizontal="center" vertical="center" shrinkToFit="1"/>
    </xf>
    <xf numFmtId="202" fontId="23" fillId="0" borderId="0" xfId="0" applyNumberFormat="1" applyFont="1" applyBorder="1" applyAlignment="1">
      <alignment horizontal="center" vertical="center" shrinkToFit="1"/>
    </xf>
    <xf numFmtId="229" fontId="23" fillId="0" borderId="0" xfId="0" applyNumberFormat="1" applyFont="1" applyBorder="1" applyAlignment="1">
      <alignment horizontal="center" vertical="center" shrinkToFit="1"/>
    </xf>
    <xf numFmtId="177" fontId="23" fillId="0" borderId="4" xfId="17" applyNumberFormat="1" applyFont="1" applyBorder="1" applyAlignment="1">
      <alignment horizontal="center" vertical="center" shrinkToFit="1"/>
    </xf>
    <xf numFmtId="179" fontId="23" fillId="0" borderId="4" xfId="17" applyNumberFormat="1" applyFont="1" applyBorder="1" applyAlignment="1">
      <alignment horizontal="center" vertical="center" shrinkToFit="1"/>
    </xf>
    <xf numFmtId="194" fontId="23" fillId="0" borderId="8" xfId="17" applyNumberFormat="1" applyFont="1" applyBorder="1" applyAlignment="1">
      <alignment horizontal="center" vertical="center" shrinkToFit="1"/>
    </xf>
    <xf numFmtId="224" fontId="23" fillId="0" borderId="4" xfId="0" applyNumberFormat="1" applyFont="1" applyBorder="1" applyAlignment="1">
      <alignment horizontal="center" vertical="center" shrinkToFit="1"/>
    </xf>
    <xf numFmtId="194" fontId="23" fillId="0" borderId="4" xfId="17" applyNumberFormat="1" applyFont="1" applyBorder="1" applyAlignment="1">
      <alignment horizontal="center" vertical="center" shrinkToFit="1"/>
    </xf>
    <xf numFmtId="194" fontId="23" fillId="0" borderId="4" xfId="0" applyNumberFormat="1" applyFont="1" applyBorder="1" applyAlignment="1">
      <alignment horizontal="center" vertical="center" shrinkToFit="1"/>
    </xf>
    <xf numFmtId="192" fontId="23" fillId="0" borderId="4" xfId="17" applyNumberFormat="1" applyFont="1" applyBorder="1" applyAlignment="1">
      <alignment horizontal="center" vertical="center" shrinkToFit="1"/>
    </xf>
    <xf numFmtId="227" fontId="23" fillId="0" borderId="4" xfId="17" applyNumberFormat="1" applyFont="1" applyBorder="1" applyAlignment="1">
      <alignment horizontal="center" vertical="center" shrinkToFit="1"/>
    </xf>
    <xf numFmtId="202" fontId="23" fillId="0" borderId="4" xfId="0" applyNumberFormat="1" applyFont="1" applyBorder="1" applyAlignment="1">
      <alignment horizontal="center" vertical="center" shrinkToFit="1"/>
    </xf>
    <xf numFmtId="206" fontId="27" fillId="0" borderId="9" xfId="0" applyNumberFormat="1" applyFont="1" applyBorder="1" applyAlignment="1">
      <alignment horizontal="center" vertical="center" shrinkToFit="1"/>
    </xf>
    <xf numFmtId="206" fontId="23" fillId="0" borderId="0" xfId="0" applyNumberFormat="1" applyFont="1" applyBorder="1" applyAlignment="1">
      <alignment horizontal="center" vertical="center" shrinkToFit="1"/>
    </xf>
    <xf numFmtId="206" fontId="27" fillId="0" borderId="0" xfId="0" applyNumberFormat="1" applyFont="1" applyBorder="1" applyAlignment="1">
      <alignment horizontal="center" vertical="center" shrinkToFit="1"/>
    </xf>
    <xf numFmtId="206" fontId="23" fillId="0" borderId="4" xfId="0" applyNumberFormat="1" applyFont="1" applyBorder="1" applyAlignment="1">
      <alignment horizontal="center" vertical="center" shrinkToFit="1"/>
    </xf>
    <xf numFmtId="176" fontId="28" fillId="0" borderId="0" xfId="17" applyNumberFormat="1" applyFont="1" applyBorder="1" applyAlignment="1">
      <alignment horizontal="center" vertical="center" shrinkToFit="1"/>
    </xf>
    <xf numFmtId="176" fontId="28" fillId="0" borderId="0" xfId="17" applyNumberFormat="1" applyFont="1" applyBorder="1" applyAlignment="1">
      <alignment horizontal="center" vertical="center"/>
    </xf>
    <xf numFmtId="177" fontId="29" fillId="0" borderId="0" xfId="17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left"/>
    </xf>
    <xf numFmtId="41" fontId="4" fillId="0" borderId="0" xfId="17" applyFont="1" applyBorder="1" applyAlignment="1">
      <alignment vertical="center" shrinkToFit="1"/>
    </xf>
    <xf numFmtId="194" fontId="0" fillId="0" borderId="0" xfId="0" applyNumberFormat="1" applyFont="1" applyBorder="1" applyAlignment="1">
      <alignment horizontal="right" vertical="center"/>
    </xf>
    <xf numFmtId="194" fontId="18" fillId="0" borderId="0" xfId="17" applyNumberFormat="1" applyFont="1" applyFill="1" applyAlignment="1">
      <alignment horizontal="right" vertical="center"/>
    </xf>
    <xf numFmtId="194" fontId="15" fillId="0" borderId="0" xfId="17" applyNumberFormat="1" applyFont="1" applyBorder="1" applyAlignment="1">
      <alignment horizontal="right" vertical="center"/>
    </xf>
    <xf numFmtId="194" fontId="0" fillId="0" borderId="6" xfId="17" applyNumberFormat="1" applyFont="1" applyBorder="1" applyAlignment="1">
      <alignment horizontal="right" vertical="center"/>
    </xf>
    <xf numFmtId="194" fontId="0" fillId="0" borderId="8" xfId="17" applyNumberFormat="1" applyFont="1" applyBorder="1" applyAlignment="1">
      <alignment horizontal="right" vertical="center"/>
    </xf>
    <xf numFmtId="0" fontId="27" fillId="0" borderId="0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23" fillId="0" borderId="4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18" fillId="0" borderId="5" xfId="0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202" fontId="28" fillId="0" borderId="0" xfId="0" applyNumberFormat="1" applyFont="1" applyAlignment="1">
      <alignment horizontal="center" vertical="center" shrinkToFit="1"/>
    </xf>
    <xf numFmtId="232" fontId="28" fillId="0" borderId="0" xfId="0" applyNumberFormat="1" applyFont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232" fontId="4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4" fillId="0" borderId="14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/>
    </xf>
    <xf numFmtId="180" fontId="33" fillId="0" borderId="0" xfId="17" applyNumberFormat="1" applyFont="1" applyBorder="1" applyAlignment="1">
      <alignment/>
    </xf>
    <xf numFmtId="180" fontId="33" fillId="0" borderId="0" xfId="17" applyNumberFormat="1" applyFont="1" applyBorder="1" applyAlignment="1">
      <alignment horizontal="right"/>
    </xf>
    <xf numFmtId="0" fontId="3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5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18" fillId="0" borderId="6" xfId="0" applyFont="1" applyBorder="1" applyAlignment="1">
      <alignment horizontal="center" vertical="center" shrinkToFit="1"/>
    </xf>
    <xf numFmtId="0" fontId="4" fillId="0" borderId="13" xfId="0" applyFont="1" applyBorder="1" applyAlignment="1" quotePrefix="1">
      <alignment horizontal="center" vertical="center" shrinkToFit="1"/>
    </xf>
    <xf numFmtId="0" fontId="4" fillId="0" borderId="0" xfId="0" applyNumberFormat="1" applyFont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202" fontId="4" fillId="0" borderId="0" xfId="0" applyNumberFormat="1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230" fontId="4" fillId="0" borderId="0" xfId="0" applyNumberFormat="1" applyFont="1" applyAlignment="1">
      <alignment horizontal="center" vertical="center" shrinkToFit="1"/>
    </xf>
    <xf numFmtId="231" fontId="28" fillId="0" borderId="0" xfId="0" applyNumberFormat="1" applyFont="1" applyAlignment="1">
      <alignment horizontal="center" vertical="center" shrinkToFit="1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230" fontId="4" fillId="0" borderId="0" xfId="0" applyNumberFormat="1" applyFont="1" applyFill="1" applyAlignment="1">
      <alignment horizontal="center" vertical="center" shrinkToFit="1"/>
    </xf>
    <xf numFmtId="231" fontId="33" fillId="0" borderId="0" xfId="0" applyNumberFormat="1" applyFont="1" applyFill="1" applyAlignment="1">
      <alignment horizontal="center" vertical="center" shrinkToFit="1"/>
    </xf>
    <xf numFmtId="23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202" fontId="33" fillId="0" borderId="0" xfId="0" applyNumberFormat="1" applyFont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230" fontId="4" fillId="0" borderId="11" xfId="0" applyNumberFormat="1" applyFont="1" applyFill="1" applyBorder="1" applyAlignment="1">
      <alignment horizontal="center" vertical="center" shrinkToFit="1"/>
    </xf>
    <xf numFmtId="231" fontId="33" fillId="0" borderId="11" xfId="0" applyNumberFormat="1" applyFont="1" applyFill="1" applyBorder="1" applyAlignment="1">
      <alignment horizontal="center" vertical="center" shrinkToFit="1"/>
    </xf>
    <xf numFmtId="230" fontId="4" fillId="0" borderId="11" xfId="0" applyNumberFormat="1" applyFont="1" applyFill="1" applyBorder="1" applyAlignment="1" applyProtection="1">
      <alignment horizontal="center" vertical="center" shrinkToFit="1"/>
      <protection locked="0"/>
    </xf>
    <xf numFmtId="202" fontId="33" fillId="0" borderId="11" xfId="0" applyNumberFormat="1" applyFont="1" applyBorder="1" applyAlignment="1">
      <alignment horizontal="center" vertical="center" shrinkToFit="1"/>
    </xf>
    <xf numFmtId="0" fontId="4" fillId="0" borderId="0" xfId="0" applyFont="1" applyBorder="1" applyAlignment="1" quotePrefix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shrinkToFit="1"/>
    </xf>
    <xf numFmtId="0" fontId="4" fillId="0" borderId="9" xfId="0" applyFont="1" applyBorder="1" applyAlignment="1" quotePrefix="1">
      <alignment horizontal="left"/>
    </xf>
    <xf numFmtId="0" fontId="4" fillId="0" borderId="9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36" fillId="0" borderId="6" xfId="0" applyFont="1" applyBorder="1" applyAlignment="1">
      <alignment horizontal="center" vertical="center" shrinkToFit="1"/>
    </xf>
    <xf numFmtId="204" fontId="26" fillId="0" borderId="0" xfId="17" applyNumberFormat="1" applyFont="1" applyBorder="1" applyAlignment="1">
      <alignment horizontal="center" vertical="center" shrinkToFit="1"/>
    </xf>
    <xf numFmtId="204" fontId="27" fillId="0" borderId="0" xfId="17" applyNumberFormat="1" applyFont="1" applyBorder="1" applyAlignment="1">
      <alignment horizontal="center" vertical="center" shrinkToFit="1"/>
    </xf>
    <xf numFmtId="204" fontId="23" fillId="0" borderId="0" xfId="17" applyNumberFormat="1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204" fontId="23" fillId="0" borderId="4" xfId="17" applyNumberFormat="1" applyFont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4" fillId="0" borderId="19" xfId="0" applyFont="1" applyBorder="1" applyAlignment="1">
      <alignment horizontal="center" vertical="center"/>
    </xf>
    <xf numFmtId="194" fontId="0" fillId="0" borderId="0" xfId="17" applyNumberFormat="1" applyFont="1" applyBorder="1" applyAlignment="1">
      <alignment horizontal="right" vertical="center"/>
    </xf>
    <xf numFmtId="194" fontId="0" fillId="0" borderId="0" xfId="17" applyNumberFormat="1" applyFont="1" applyAlignment="1">
      <alignment horizontal="right" vertical="center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39" fillId="0" borderId="0" xfId="0" applyFont="1" applyAlignment="1">
      <alignment/>
    </xf>
    <xf numFmtId="0" fontId="35" fillId="0" borderId="0" xfId="0" applyFont="1" applyAlignment="1">
      <alignment horizontal="centerContinuous"/>
    </xf>
    <xf numFmtId="0" fontId="38" fillId="0" borderId="0" xfId="0" applyFont="1" applyAlignment="1">
      <alignment horizontal="centerContinuous"/>
    </xf>
    <xf numFmtId="1" fontId="35" fillId="0" borderId="0" xfId="0" applyNumberFormat="1" applyFont="1" applyAlignment="1">
      <alignment horizontal="centerContinuous"/>
    </xf>
    <xf numFmtId="226" fontId="38" fillId="0" borderId="0" xfId="0" applyNumberFormat="1" applyFont="1" applyAlignment="1">
      <alignment horizontal="centerContinuous"/>
    </xf>
    <xf numFmtId="0" fontId="38" fillId="0" borderId="0" xfId="0" applyFont="1" applyFill="1" applyBorder="1" applyAlignment="1">
      <alignment/>
    </xf>
    <xf numFmtId="0" fontId="40" fillId="0" borderId="0" xfId="0" applyFont="1" applyAlignment="1">
      <alignment horizontal="centerContinuous"/>
    </xf>
    <xf numFmtId="0" fontId="24" fillId="0" borderId="0" xfId="0" applyFont="1" applyAlignment="1">
      <alignment horizontal="centerContinuous"/>
    </xf>
    <xf numFmtId="1" fontId="40" fillId="0" borderId="0" xfId="21" applyNumberFormat="1" applyFont="1" applyAlignment="1">
      <alignment horizontal="centerContinuous"/>
    </xf>
    <xf numFmtId="226" fontId="40" fillId="0" borderId="0" xfId="0" applyNumberFormat="1" applyFont="1" applyAlignment="1">
      <alignment horizontal="centerContinuous"/>
    </xf>
    <xf numFmtId="0" fontId="40" fillId="0" borderId="0" xfId="0" applyFont="1" applyFill="1" applyBorder="1" applyAlignment="1">
      <alignment/>
    </xf>
    <xf numFmtId="0" fontId="2" fillId="0" borderId="20" xfId="0" applyFont="1" applyBorder="1" applyAlignment="1">
      <alignment/>
    </xf>
    <xf numFmtId="1" fontId="2" fillId="0" borderId="20" xfId="0" applyNumberFormat="1" applyFont="1" applyBorder="1" applyAlignment="1">
      <alignment horizontal="center"/>
    </xf>
    <xf numFmtId="226" fontId="2" fillId="0" borderId="20" xfId="0" applyNumberFormat="1" applyFont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17" xfId="0" applyFont="1" applyBorder="1" applyAlignment="1">
      <alignment horizontal="center" vertical="center"/>
    </xf>
    <xf numFmtId="0" fontId="23" fillId="0" borderId="21" xfId="0" applyFont="1" applyBorder="1" applyAlignment="1" quotePrefix="1">
      <alignment horizontal="center" vertical="center" wrapText="1"/>
    </xf>
    <xf numFmtId="0" fontId="23" fillId="0" borderId="18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Continuous" vertical="center"/>
    </xf>
    <xf numFmtId="0" fontId="23" fillId="0" borderId="17" xfId="0" applyFont="1" applyBorder="1" applyAlignment="1">
      <alignment horizontal="centerContinuous" vertical="center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 shrinkToFit="1"/>
    </xf>
    <xf numFmtId="0" fontId="23" fillId="0" borderId="0" xfId="0" applyFont="1" applyFill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shrinkToFit="1"/>
    </xf>
    <xf numFmtId="0" fontId="23" fillId="0" borderId="14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shrinkToFit="1"/>
    </xf>
    <xf numFmtId="0" fontId="23" fillId="0" borderId="0" xfId="0" applyFont="1" applyFill="1" applyBorder="1" applyAlignment="1">
      <alignment vertical="center"/>
    </xf>
    <xf numFmtId="187" fontId="4" fillId="0" borderId="5" xfId="0" applyNumberFormat="1" applyFont="1" applyFill="1" applyBorder="1" applyAlignment="1">
      <alignment horizontal="center" shrinkToFit="1"/>
    </xf>
    <xf numFmtId="194" fontId="4" fillId="0" borderId="0" xfId="17" applyNumberFormat="1" applyFont="1" applyFill="1" applyBorder="1" applyAlignment="1">
      <alignment horizontal="center" shrinkToFit="1"/>
    </xf>
    <xf numFmtId="224" fontId="4" fillId="0" borderId="0" xfId="17" applyNumberFormat="1" applyFont="1" applyFill="1" applyBorder="1" applyAlignment="1">
      <alignment horizontal="right" shrinkToFit="1"/>
    </xf>
    <xf numFmtId="224" fontId="4" fillId="0" borderId="0" xfId="17" applyNumberFormat="1" applyFont="1" applyFill="1" applyBorder="1" applyAlignment="1">
      <alignment horizontal="center" shrinkToFit="1"/>
    </xf>
    <xf numFmtId="194" fontId="4" fillId="0" borderId="0" xfId="17" applyNumberFormat="1" applyFont="1" applyBorder="1" applyAlignment="1">
      <alignment horizontal="center" shrinkToFit="1"/>
    </xf>
    <xf numFmtId="201" fontId="4" fillId="0" borderId="6" xfId="0" applyNumberFormat="1" applyFont="1" applyFill="1" applyBorder="1" applyAlignment="1">
      <alignment horizontal="center" shrinkToFit="1"/>
    </xf>
    <xf numFmtId="194" fontId="4" fillId="0" borderId="0" xfId="21" applyNumberFormat="1" applyFont="1" applyFill="1" applyAlignment="1">
      <alignment horizontal="center" shrinkToFit="1"/>
    </xf>
    <xf numFmtId="224" fontId="4" fillId="0" borderId="0" xfId="21" applyNumberFormat="1" applyFont="1" applyFill="1" applyBorder="1" applyAlignment="1">
      <alignment horizontal="right" shrinkToFit="1"/>
    </xf>
    <xf numFmtId="224" fontId="4" fillId="0" borderId="0" xfId="21" applyNumberFormat="1" applyFont="1" applyFill="1" applyAlignment="1">
      <alignment horizontal="center" shrinkToFit="1"/>
    </xf>
    <xf numFmtId="224" fontId="4" fillId="0" borderId="0" xfId="0" applyNumberFormat="1" applyFont="1" applyFill="1" applyBorder="1" applyAlignment="1">
      <alignment horizontal="center" shrinkToFit="1"/>
    </xf>
    <xf numFmtId="187" fontId="4" fillId="0" borderId="5" xfId="0" applyNumberFormat="1" applyFont="1" applyFill="1" applyBorder="1" applyAlignment="1">
      <alignment horizontal="center" vertical="center" shrinkToFit="1"/>
    </xf>
    <xf numFmtId="194" fontId="4" fillId="0" borderId="0" xfId="21" applyNumberFormat="1" applyFont="1" applyFill="1" applyAlignment="1" quotePrefix="1">
      <alignment horizontal="center" shrinkToFit="1"/>
    </xf>
    <xf numFmtId="224" fontId="4" fillId="0" borderId="0" xfId="21" applyNumberFormat="1" applyFont="1" applyFill="1" applyBorder="1" applyAlignment="1" quotePrefix="1">
      <alignment horizontal="right" shrinkToFit="1"/>
    </xf>
    <xf numFmtId="224" fontId="4" fillId="0" borderId="0" xfId="21" applyNumberFormat="1" applyFont="1" applyFill="1" applyAlignment="1" quotePrefix="1">
      <alignment horizontal="center" shrinkToFit="1"/>
    </xf>
    <xf numFmtId="224" fontId="4" fillId="0" borderId="0" xfId="0" applyNumberFormat="1" applyFont="1" applyFill="1" applyBorder="1" applyAlignment="1" quotePrefix="1">
      <alignment horizontal="center" shrinkToFit="1"/>
    </xf>
    <xf numFmtId="187" fontId="4" fillId="0" borderId="16" xfId="0" applyNumberFormat="1" applyFont="1" applyFill="1" applyBorder="1" applyAlignment="1">
      <alignment horizontal="center" shrinkToFit="1"/>
    </xf>
    <xf numFmtId="194" fontId="4" fillId="0" borderId="11" xfId="21" applyNumberFormat="1" applyFont="1" applyFill="1" applyBorder="1" applyAlignment="1">
      <alignment horizontal="center" shrinkToFit="1"/>
    </xf>
    <xf numFmtId="224" fontId="4" fillId="0" borderId="11" xfId="21" applyNumberFormat="1" applyFont="1" applyFill="1" applyBorder="1" applyAlignment="1">
      <alignment horizontal="right" shrinkToFit="1"/>
    </xf>
    <xf numFmtId="224" fontId="4" fillId="0" borderId="11" xfId="21" applyNumberFormat="1" applyFont="1" applyFill="1" applyBorder="1" applyAlignment="1">
      <alignment horizontal="center" shrinkToFit="1"/>
    </xf>
    <xf numFmtId="224" fontId="4" fillId="0" borderId="11" xfId="0" applyNumberFormat="1" applyFont="1" applyFill="1" applyBorder="1" applyAlignment="1">
      <alignment horizontal="center" shrinkToFit="1"/>
    </xf>
    <xf numFmtId="194" fontId="4" fillId="0" borderId="11" xfId="17" applyNumberFormat="1" applyFont="1" applyBorder="1" applyAlignment="1">
      <alignment horizontal="center" shrinkToFit="1"/>
    </xf>
    <xf numFmtId="201" fontId="4" fillId="0" borderId="13" xfId="0" applyNumberFormat="1" applyFont="1" applyFill="1" applyBorder="1" applyAlignment="1">
      <alignment horizontal="center" shrinkToFit="1"/>
    </xf>
    <xf numFmtId="187" fontId="4" fillId="0" borderId="0" xfId="0" applyNumberFormat="1" applyFont="1" applyFill="1" applyBorder="1" applyAlignment="1">
      <alignment horizontal="center" shrinkToFit="1"/>
    </xf>
    <xf numFmtId="194" fontId="4" fillId="0" borderId="0" xfId="21" applyNumberFormat="1" applyFont="1" applyFill="1" applyBorder="1" applyAlignment="1">
      <alignment horizontal="center" shrinkToFit="1"/>
    </xf>
    <xf numFmtId="224" fontId="4" fillId="0" borderId="0" xfId="21" applyNumberFormat="1" applyFont="1" applyFill="1" applyBorder="1" applyAlignment="1">
      <alignment horizontal="center" shrinkToFit="1"/>
    </xf>
    <xf numFmtId="201" fontId="4" fillId="0" borderId="9" xfId="0" applyNumberFormat="1" applyFont="1" applyFill="1" applyBorder="1" applyAlignment="1">
      <alignment horizontal="center" shrinkToFit="1"/>
    </xf>
    <xf numFmtId="187" fontId="4" fillId="0" borderId="22" xfId="0" applyNumberFormat="1" applyFont="1" applyFill="1" applyBorder="1" applyAlignment="1">
      <alignment horizontal="center" shrinkToFit="1"/>
    </xf>
    <xf numFmtId="194" fontId="4" fillId="0" borderId="14" xfId="17" applyNumberFormat="1" applyFont="1" applyFill="1" applyBorder="1" applyAlignment="1">
      <alignment horizontal="center" shrinkToFit="1"/>
    </xf>
    <xf numFmtId="194" fontId="4" fillId="0" borderId="9" xfId="17" applyNumberFormat="1" applyFont="1" applyFill="1" applyBorder="1" applyAlignment="1">
      <alignment horizontal="center" shrinkToFit="1"/>
    </xf>
    <xf numFmtId="224" fontId="4" fillId="0" borderId="9" xfId="17" applyNumberFormat="1" applyFont="1" applyFill="1" applyBorder="1" applyAlignment="1">
      <alignment horizontal="right" shrinkToFit="1"/>
    </xf>
    <xf numFmtId="224" fontId="4" fillId="0" borderId="9" xfId="17" applyNumberFormat="1" applyFont="1" applyFill="1" applyBorder="1" applyAlignment="1">
      <alignment horizontal="center" shrinkToFit="1"/>
    </xf>
    <xf numFmtId="194" fontId="4" fillId="0" borderId="9" xfId="17" applyNumberFormat="1" applyFont="1" applyBorder="1" applyAlignment="1">
      <alignment horizontal="center" shrinkToFit="1"/>
    </xf>
    <xf numFmtId="201" fontId="4" fillId="0" borderId="14" xfId="0" applyNumberFormat="1" applyFont="1" applyFill="1" applyBorder="1" applyAlignment="1">
      <alignment horizontal="center" shrinkToFit="1"/>
    </xf>
    <xf numFmtId="194" fontId="4" fillId="0" borderId="0" xfId="0" applyNumberFormat="1" applyFont="1" applyFill="1" applyAlignment="1">
      <alignment horizontal="center" shrinkToFit="1"/>
    </xf>
    <xf numFmtId="194" fontId="4" fillId="0" borderId="0" xfId="0" applyNumberFormat="1" applyFont="1" applyFill="1" applyAlignment="1" quotePrefix="1">
      <alignment horizontal="center" shrinkToFit="1"/>
    </xf>
    <xf numFmtId="194" fontId="4" fillId="0" borderId="0" xfId="0" applyNumberFormat="1" applyFont="1" applyFill="1" applyBorder="1" applyAlignment="1">
      <alignment horizontal="center" shrinkToFit="1"/>
    </xf>
    <xf numFmtId="194" fontId="4" fillId="0" borderId="5" xfId="0" applyNumberFormat="1" applyFont="1" applyFill="1" applyBorder="1" applyAlignment="1">
      <alignment horizontal="center" shrinkToFit="1"/>
    </xf>
    <xf numFmtId="201" fontId="4" fillId="0" borderId="0" xfId="0" applyNumberFormat="1" applyFont="1" applyFill="1" applyBorder="1" applyAlignment="1">
      <alignment horizontal="center" shrinkToFit="1"/>
    </xf>
    <xf numFmtId="194" fontId="4" fillId="0" borderId="0" xfId="17" applyNumberFormat="1" applyFont="1" applyFill="1" applyBorder="1" applyAlignment="1">
      <alignment horizontal="center" vertical="center" shrinkToFit="1"/>
    </xf>
    <xf numFmtId="187" fontId="20" fillId="0" borderId="5" xfId="0" applyNumberFormat="1" applyFont="1" applyFill="1" applyBorder="1" applyAlignment="1">
      <alignment horizontal="center" shrinkToFit="1"/>
    </xf>
    <xf numFmtId="194" fontId="20" fillId="0" borderId="0" xfId="17" applyNumberFormat="1" applyFont="1" applyFill="1" applyBorder="1" applyAlignment="1">
      <alignment horizontal="center" shrinkToFit="1"/>
    </xf>
    <xf numFmtId="224" fontId="20" fillId="0" borderId="0" xfId="17" applyNumberFormat="1" applyFont="1" applyFill="1" applyBorder="1" applyAlignment="1">
      <alignment horizontal="right" shrinkToFit="1"/>
    </xf>
    <xf numFmtId="224" fontId="20" fillId="0" borderId="0" xfId="17" applyNumberFormat="1" applyFont="1" applyFill="1" applyBorder="1" applyAlignment="1">
      <alignment horizontal="center" shrinkToFit="1"/>
    </xf>
    <xf numFmtId="194" fontId="20" fillId="0" borderId="0" xfId="0" applyNumberFormat="1" applyFont="1" applyFill="1" applyBorder="1" applyAlignment="1">
      <alignment horizontal="center" shrinkToFit="1"/>
    </xf>
    <xf numFmtId="201" fontId="20" fillId="0" borderId="6" xfId="0" applyNumberFormat="1" applyFont="1" applyFill="1" applyBorder="1" applyAlignment="1">
      <alignment horizontal="center" shrinkToFit="1"/>
    </xf>
    <xf numFmtId="194" fontId="20" fillId="0" borderId="0" xfId="21" applyNumberFormat="1" applyFont="1" applyFill="1" applyBorder="1" applyAlignment="1">
      <alignment horizontal="center" shrinkToFit="1"/>
    </xf>
    <xf numFmtId="224" fontId="20" fillId="0" borderId="0" xfId="21" applyNumberFormat="1" applyFont="1" applyFill="1" applyBorder="1" applyAlignment="1">
      <alignment horizontal="right" shrinkToFit="1"/>
    </xf>
    <xf numFmtId="224" fontId="20" fillId="0" borderId="0" xfId="21" applyNumberFormat="1" applyFont="1" applyFill="1" applyBorder="1" applyAlignment="1">
      <alignment horizontal="center" shrinkToFit="1"/>
    </xf>
    <xf numFmtId="187" fontId="28" fillId="0" borderId="7" xfId="0" applyNumberFormat="1" applyFont="1" applyBorder="1" applyAlignment="1">
      <alignment horizontal="center"/>
    </xf>
    <xf numFmtId="194" fontId="28" fillId="0" borderId="4" xfId="17" applyNumberFormat="1" applyFont="1" applyBorder="1" applyAlignment="1">
      <alignment horizontal="center" shrinkToFit="1"/>
    </xf>
    <xf numFmtId="210" fontId="28" fillId="0" borderId="4" xfId="17" applyNumberFormat="1" applyFont="1" applyBorder="1" applyAlignment="1">
      <alignment horizontal="right" shrinkToFit="1"/>
    </xf>
    <xf numFmtId="210" fontId="28" fillId="0" borderId="4" xfId="17" applyNumberFormat="1" applyFont="1" applyBorder="1" applyAlignment="1">
      <alignment horizontal="center" vertical="center" shrinkToFit="1"/>
    </xf>
    <xf numFmtId="210" fontId="28" fillId="0" borderId="4" xfId="17" applyNumberFormat="1" applyFont="1" applyBorder="1" applyAlignment="1">
      <alignment horizontal="center" shrinkToFit="1"/>
    </xf>
    <xf numFmtId="194" fontId="28" fillId="0" borderId="4" xfId="0" applyNumberFormat="1" applyFont="1" applyBorder="1" applyAlignment="1">
      <alignment horizontal="center" shrinkToFit="1"/>
    </xf>
    <xf numFmtId="201" fontId="28" fillId="0" borderId="8" xfId="0" applyNumberFormat="1" applyFont="1" applyBorder="1" applyAlignment="1">
      <alignment horizontal="center" shrinkToFit="1"/>
    </xf>
    <xf numFmtId="0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 horizontal="center"/>
    </xf>
    <xf numFmtId="194" fontId="0" fillId="0" borderId="0" xfId="17" applyNumberFormat="1" applyFont="1" applyAlignment="1">
      <alignment horizontal="right" vertical="center" shrinkToFit="1"/>
    </xf>
    <xf numFmtId="194" fontId="0" fillId="0" borderId="0" xfId="17" applyNumberFormat="1" applyFont="1" applyBorder="1" applyAlignment="1">
      <alignment horizontal="right" vertical="center" shrinkToFit="1"/>
    </xf>
    <xf numFmtId="194" fontId="15" fillId="0" borderId="0" xfId="17" applyNumberFormat="1" applyFont="1" applyAlignment="1">
      <alignment horizontal="right" vertical="center" shrinkToFit="1"/>
    </xf>
    <xf numFmtId="0" fontId="15" fillId="0" borderId="6" xfId="0" applyFont="1" applyBorder="1" applyAlignment="1">
      <alignment horizontal="center" vertical="center" shrinkToFit="1"/>
    </xf>
    <xf numFmtId="0" fontId="15" fillId="0" borderId="0" xfId="0" applyFont="1" applyAlignment="1">
      <alignment vertical="center" shrinkToFit="1"/>
    </xf>
    <xf numFmtId="0" fontId="0" fillId="0" borderId="5" xfId="0" applyFont="1" applyBorder="1" applyAlignment="1">
      <alignment horizontal="center" vertical="center" shrinkToFit="1"/>
    </xf>
    <xf numFmtId="194" fontId="0" fillId="0" borderId="0" xfId="17" applyNumberFormat="1" applyFont="1" applyAlignment="1">
      <alignment horizontal="right" vertical="center" shrinkToFit="1"/>
    </xf>
    <xf numFmtId="194" fontId="3" fillId="0" borderId="0" xfId="17" applyNumberFormat="1" applyFont="1" applyAlignment="1">
      <alignment horizontal="right" vertical="center" shrinkToFit="1"/>
    </xf>
    <xf numFmtId="194" fontId="3" fillId="0" borderId="0" xfId="17" applyNumberFormat="1" applyFont="1" applyBorder="1" applyAlignment="1">
      <alignment horizontal="right" vertical="center" shrinkToFit="1"/>
    </xf>
    <xf numFmtId="194" fontId="0" fillId="0" borderId="5" xfId="0" applyNumberFormat="1" applyFont="1" applyBorder="1" applyAlignment="1">
      <alignment horizontal="right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194" fontId="0" fillId="0" borderId="5" xfId="17" applyNumberFormat="1" applyFont="1" applyBorder="1" applyAlignment="1">
      <alignment horizontal="right" vertical="center" shrinkToFit="1"/>
    </xf>
    <xf numFmtId="0" fontId="0" fillId="0" borderId="7" xfId="0" applyFont="1" applyBorder="1" applyAlignment="1">
      <alignment horizontal="center" vertical="center" shrinkToFit="1"/>
    </xf>
    <xf numFmtId="194" fontId="0" fillId="0" borderId="4" xfId="17" applyNumberFormat="1" applyFont="1" applyBorder="1" applyAlignment="1">
      <alignment horizontal="right" vertical="center" shrinkToFit="1"/>
    </xf>
    <xf numFmtId="194" fontId="0" fillId="0" borderId="4" xfId="0" applyNumberFormat="1" applyFont="1" applyBorder="1" applyAlignment="1">
      <alignment vertical="center" shrinkToFit="1"/>
    </xf>
    <xf numFmtId="194" fontId="0" fillId="0" borderId="7" xfId="0" applyNumberFormat="1" applyFont="1" applyBorder="1" applyAlignment="1">
      <alignment horizontal="right"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Continuous" vertical="center" shrinkToFit="1"/>
    </xf>
    <xf numFmtId="0" fontId="0" fillId="0" borderId="21" xfId="0" applyFont="1" applyBorder="1" applyAlignment="1">
      <alignment horizontal="centerContinuous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8" xfId="0" applyFont="1" applyBorder="1" applyAlignment="1" quotePrefix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10" xfId="0" applyFont="1" applyBorder="1" applyAlignment="1" quotePrefix="1">
      <alignment horizontal="center" vertical="center" shrinkToFit="1"/>
    </xf>
    <xf numFmtId="0" fontId="0" fillId="0" borderId="14" xfId="0" applyFont="1" applyBorder="1" applyAlignment="1">
      <alignment horizontal="centerContinuous" vertical="center" shrinkToFit="1"/>
    </xf>
    <xf numFmtId="0" fontId="0" fillId="0" borderId="2" xfId="0" applyFont="1" applyBorder="1" applyAlignment="1">
      <alignment horizontal="centerContinuous" vertical="center" shrinkToFit="1"/>
    </xf>
    <xf numFmtId="0" fontId="0" fillId="0" borderId="23" xfId="0" applyFont="1" applyBorder="1" applyAlignment="1">
      <alignment horizontal="centerContinuous" vertical="center" shrinkToFit="1"/>
    </xf>
    <xf numFmtId="0" fontId="0" fillId="0" borderId="9" xfId="0" applyFont="1" applyBorder="1" applyAlignment="1">
      <alignment horizontal="centerContinuous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6" xfId="0" applyFont="1" applyBorder="1" applyAlignment="1" quotePrefix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4" fillId="2" borderId="0" xfId="0" applyFont="1" applyFill="1" applyAlignment="1">
      <alignment vertical="center"/>
    </xf>
    <xf numFmtId="0" fontId="4" fillId="0" borderId="15" xfId="0" applyFont="1" applyBorder="1" applyAlignment="1">
      <alignment horizontal="center" vertical="center" shrinkToFit="1"/>
    </xf>
    <xf numFmtId="0" fontId="4" fillId="0" borderId="10" xfId="0" applyFont="1" applyBorder="1" applyAlignment="1" quotePrefix="1">
      <alignment horizontal="center" vertical="center" shrinkToFit="1"/>
    </xf>
    <xf numFmtId="0" fontId="4" fillId="0" borderId="12" xfId="0" applyFont="1" applyBorder="1" applyAlignment="1" quotePrefix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20" fillId="2" borderId="5" xfId="0" applyFont="1" applyFill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232" fontId="4" fillId="0" borderId="0" xfId="0" applyNumberFormat="1" applyFont="1" applyFill="1" applyBorder="1" applyAlignment="1">
      <alignment horizontal="center" vertical="center" shrinkToFit="1"/>
    </xf>
    <xf numFmtId="0" fontId="33" fillId="0" borderId="0" xfId="0" applyFont="1" applyFill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 quotePrefix="1">
      <alignment horizontal="left" vertical="center"/>
    </xf>
    <xf numFmtId="0" fontId="4" fillId="0" borderId="0" xfId="0" applyFont="1" applyBorder="1" applyAlignment="1" quotePrefix="1">
      <alignment horizontal="right" vertical="center"/>
    </xf>
    <xf numFmtId="0" fontId="4" fillId="0" borderId="0" xfId="0" applyFont="1" applyAlignment="1">
      <alignment horizontal="left" vertical="center"/>
    </xf>
    <xf numFmtId="232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 shrinkToFit="1"/>
    </xf>
    <xf numFmtId="0" fontId="4" fillId="0" borderId="6" xfId="0" applyFont="1" applyBorder="1" applyAlignment="1" quotePrefix="1">
      <alignment horizontal="center" vertical="center" wrapText="1" shrinkToFit="1"/>
    </xf>
    <xf numFmtId="0" fontId="4" fillId="0" borderId="10" xfId="0" applyFont="1" applyBorder="1" applyAlignment="1" quotePrefix="1">
      <alignment horizontal="center" vertical="center" wrapText="1" shrinkToFit="1"/>
    </xf>
    <xf numFmtId="0" fontId="4" fillId="0" borderId="13" xfId="0" applyFont="1" applyBorder="1" applyAlignment="1">
      <alignment horizontal="center" vertical="center" wrapText="1" shrinkToFit="1"/>
    </xf>
    <xf numFmtId="232" fontId="4" fillId="0" borderId="0" xfId="0" applyNumberFormat="1" applyFont="1" applyAlignment="1">
      <alignment horizontal="center" vertical="center"/>
    </xf>
    <xf numFmtId="232" fontId="4" fillId="0" borderId="5" xfId="0" applyNumberFormat="1" applyFont="1" applyBorder="1" applyAlignment="1">
      <alignment horizontal="center" vertical="center"/>
    </xf>
    <xf numFmtId="232" fontId="4" fillId="0" borderId="0" xfId="0" applyNumberFormat="1" applyFont="1" applyFill="1" applyBorder="1" applyAlignment="1">
      <alignment horizontal="center" vertical="center"/>
    </xf>
    <xf numFmtId="232" fontId="4" fillId="0" borderId="1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23" fillId="0" borderId="5" xfId="0" applyFont="1" applyBorder="1" applyAlignment="1">
      <alignment horizontal="center" vertical="center" wrapText="1" shrinkToFit="1"/>
    </xf>
    <xf numFmtId="0" fontId="23" fillId="0" borderId="16" xfId="0" applyFont="1" applyBorder="1" applyAlignment="1" quotePrefix="1">
      <alignment horizontal="center" vertical="center" wrapText="1" shrinkToFit="1"/>
    </xf>
    <xf numFmtId="0" fontId="0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18" xfId="0" applyFont="1" applyBorder="1" applyAlignment="1" quotePrefix="1">
      <alignment horizontal="center" vertical="center" shrinkToFit="1"/>
    </xf>
    <xf numFmtId="0" fontId="4" fillId="0" borderId="0" xfId="0" applyFont="1" applyBorder="1" applyAlignment="1" quotePrefix="1">
      <alignment vertical="center"/>
    </xf>
    <xf numFmtId="202" fontId="4" fillId="0" borderId="0" xfId="0" applyNumberFormat="1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horizontal="center" vertical="center" shrinkToFit="1"/>
    </xf>
    <xf numFmtId="202" fontId="28" fillId="0" borderId="0" xfId="0" applyNumberFormat="1" applyFont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232" fontId="4" fillId="0" borderId="8" xfId="0" applyNumberFormat="1" applyFont="1" applyFill="1" applyBorder="1" applyAlignment="1">
      <alignment horizontal="center" vertical="center" shrinkToFit="1"/>
    </xf>
    <xf numFmtId="232" fontId="4" fillId="0" borderId="4" xfId="0" applyNumberFormat="1" applyFont="1" applyFill="1" applyBorder="1" applyAlignment="1">
      <alignment horizontal="center" vertical="center" shrinkToFit="1"/>
    </xf>
    <xf numFmtId="232" fontId="4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0" xfId="0" applyFont="1" applyFill="1" applyBorder="1" applyAlignment="1" quotePrefix="1">
      <alignment horizontal="left"/>
    </xf>
    <xf numFmtId="0" fontId="4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Border="1" applyAlignment="1" quotePrefix="1">
      <alignment horizontal="right"/>
    </xf>
    <xf numFmtId="0" fontId="4" fillId="2" borderId="0" xfId="0" applyFont="1" applyFill="1" applyBorder="1" applyAlignment="1">
      <alignment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 quotePrefix="1">
      <alignment horizontal="center" vertical="center" shrinkToFit="1"/>
    </xf>
    <xf numFmtId="0" fontId="0" fillId="0" borderId="0" xfId="0" applyFont="1" applyBorder="1" applyAlignment="1">
      <alignment vertical="center"/>
    </xf>
    <xf numFmtId="232" fontId="0" fillId="0" borderId="0" xfId="0" applyNumberFormat="1" applyFont="1" applyBorder="1" applyAlignment="1">
      <alignment horizontal="center" vertical="center"/>
    </xf>
    <xf numFmtId="232" fontId="0" fillId="0" borderId="22" xfId="0" applyNumberFormat="1" applyFont="1" applyBorder="1" applyAlignment="1">
      <alignment horizontal="center" vertical="center"/>
    </xf>
    <xf numFmtId="232" fontId="0" fillId="0" borderId="5" xfId="0" applyNumberFormat="1" applyFont="1" applyBorder="1" applyAlignment="1">
      <alignment horizontal="center" vertical="center"/>
    </xf>
    <xf numFmtId="0" fontId="44" fillId="0" borderId="5" xfId="0" applyFont="1" applyBorder="1" applyAlignment="1">
      <alignment horizontal="center" vertical="center"/>
    </xf>
    <xf numFmtId="232" fontId="44" fillId="0" borderId="0" xfId="0" applyNumberFormat="1" applyFont="1" applyBorder="1" applyAlignment="1">
      <alignment horizontal="center" vertical="center"/>
    </xf>
    <xf numFmtId="232" fontId="44" fillId="0" borderId="5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232" fontId="15" fillId="0" borderId="0" xfId="0" applyNumberFormat="1" applyFont="1" applyBorder="1" applyAlignment="1">
      <alignment horizontal="center" vertical="center"/>
    </xf>
    <xf numFmtId="232" fontId="15" fillId="0" borderId="5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232" fontId="0" fillId="0" borderId="0" xfId="0" applyNumberFormat="1" applyFont="1" applyFill="1" applyBorder="1" applyAlignment="1">
      <alignment horizontal="center" vertical="center"/>
    </xf>
    <xf numFmtId="232" fontId="0" fillId="0" borderId="0" xfId="0" applyNumberFormat="1" applyFont="1" applyFill="1" applyBorder="1" applyAlignment="1" applyProtection="1">
      <alignment horizontal="center" vertical="center"/>
      <protection locked="0"/>
    </xf>
    <xf numFmtId="232" fontId="0" fillId="0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9" xfId="0" applyFont="1" applyBorder="1" applyAlignment="1" quotePrefix="1">
      <alignment horizontal="center" vertical="center" shrinkToFit="1"/>
    </xf>
    <xf numFmtId="232" fontId="0" fillId="0" borderId="0" xfId="17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232" fontId="0" fillId="0" borderId="4" xfId="0" applyNumberFormat="1" applyFont="1" applyFill="1" applyBorder="1" applyAlignment="1">
      <alignment horizontal="center" vertical="center"/>
    </xf>
    <xf numFmtId="232" fontId="0" fillId="0" borderId="4" xfId="0" applyNumberFormat="1" applyFont="1" applyFill="1" applyBorder="1" applyAlignment="1" applyProtection="1">
      <alignment horizontal="center" vertical="center"/>
      <protection locked="0"/>
    </xf>
    <xf numFmtId="232" fontId="0" fillId="0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Font="1" applyFill="1" applyBorder="1" applyAlignment="1">
      <alignment horizontal="left" vertical="center" indent="1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 quotePrefix="1">
      <alignment horizontal="center" vertical="center"/>
    </xf>
    <xf numFmtId="202" fontId="0" fillId="0" borderId="0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202" fontId="15" fillId="0" borderId="0" xfId="0" applyNumberFormat="1" applyFont="1" applyBorder="1" applyAlignment="1">
      <alignment horizontal="center" vertical="center"/>
    </xf>
    <xf numFmtId="202" fontId="0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 applyProtection="1">
      <alignment horizontal="center" vertical="center"/>
      <protection locked="0"/>
    </xf>
    <xf numFmtId="176" fontId="0" fillId="0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center" vertical="center" shrinkToFit="1"/>
    </xf>
    <xf numFmtId="202" fontId="0" fillId="0" borderId="4" xfId="0" applyNumberFormat="1" applyFont="1" applyFill="1" applyBorder="1" applyAlignment="1">
      <alignment horizontal="center" vertical="center"/>
    </xf>
    <xf numFmtId="176" fontId="0" fillId="0" borderId="4" xfId="0" applyNumberFormat="1" applyFont="1" applyFill="1" applyBorder="1" applyAlignment="1" applyProtection="1">
      <alignment horizontal="center" vertical="center"/>
      <protection locked="0"/>
    </xf>
    <xf numFmtId="176" fontId="0" fillId="0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Font="1" applyFill="1" applyBorder="1" applyAlignment="1">
      <alignment horizontal="center" vertical="center" shrinkToFit="1"/>
    </xf>
    <xf numFmtId="0" fontId="45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Border="1" applyAlignment="1" quotePrefix="1">
      <alignment horizontal="right"/>
    </xf>
    <xf numFmtId="0" fontId="0" fillId="0" borderId="4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94" fontId="0" fillId="0" borderId="0" xfId="0" applyNumberFormat="1" applyFont="1" applyBorder="1" applyAlignment="1" quotePrefix="1">
      <alignment horizontal="center" vertical="center"/>
    </xf>
    <xf numFmtId="0" fontId="0" fillId="0" borderId="6" xfId="0" applyFont="1" applyBorder="1" applyAlignment="1">
      <alignment horizontal="center" vertical="center" shrinkToFit="1"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 horizontal="center" vertical="center"/>
    </xf>
    <xf numFmtId="194" fontId="0" fillId="0" borderId="6" xfId="0" applyNumberFormat="1" applyFont="1" applyBorder="1" applyAlignment="1" applyProtection="1">
      <alignment horizontal="center" vertical="center"/>
      <protection locked="0"/>
    </xf>
    <xf numFmtId="194" fontId="0" fillId="0" borderId="0" xfId="0" applyNumberFormat="1" applyFont="1" applyBorder="1" applyAlignment="1">
      <alignment horizontal="center"/>
    </xf>
    <xf numFmtId="194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94" fontId="0" fillId="0" borderId="5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194" fontId="0" fillId="0" borderId="8" xfId="0" applyNumberFormat="1" applyFont="1" applyBorder="1" applyAlignment="1" applyProtection="1">
      <alignment horizontal="center" vertical="center"/>
      <protection locked="0"/>
    </xf>
    <xf numFmtId="194" fontId="0" fillId="0" borderId="4" xfId="0" applyNumberFormat="1" applyFont="1" applyBorder="1" applyAlignment="1">
      <alignment horizontal="center"/>
    </xf>
    <xf numFmtId="194" fontId="0" fillId="0" borderId="4" xfId="0" applyNumberFormat="1" applyFont="1" applyBorder="1" applyAlignment="1" applyProtection="1">
      <alignment horizontal="center" vertical="center"/>
      <protection locked="0"/>
    </xf>
    <xf numFmtId="194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1" fillId="0" borderId="0" xfId="0" applyFont="1" applyAlignment="1">
      <alignment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 quotePrefix="1">
      <alignment horizontal="center" vertical="center"/>
    </xf>
    <xf numFmtId="0" fontId="4" fillId="2" borderId="0" xfId="0" applyFont="1" applyFill="1" applyAlignment="1" quotePrefix="1">
      <alignment horizontal="left"/>
    </xf>
    <xf numFmtId="0" fontId="4" fillId="0" borderId="0" xfId="0" applyFont="1" applyAlignment="1">
      <alignment vertical="center" shrinkToFit="1"/>
    </xf>
    <xf numFmtId="0" fontId="46" fillId="0" borderId="0" xfId="0" applyFont="1" applyAlignment="1">
      <alignment vertical="center" shrinkToFit="1"/>
    </xf>
    <xf numFmtId="0" fontId="0" fillId="0" borderId="14" xfId="0" applyFont="1" applyBorder="1" applyAlignment="1" quotePrefix="1">
      <alignment horizontal="center" vertical="center" shrinkToFit="1"/>
    </xf>
    <xf numFmtId="205" fontId="0" fillId="0" borderId="0" xfId="17" applyNumberFormat="1" applyFont="1" applyBorder="1" applyAlignment="1">
      <alignment horizontal="center" vertical="center"/>
    </xf>
    <xf numFmtId="194" fontId="0" fillId="0" borderId="0" xfId="0" applyNumberFormat="1" applyFont="1" applyBorder="1" applyAlignment="1">
      <alignment horizontal="center"/>
    </xf>
    <xf numFmtId="176" fontId="0" fillId="0" borderId="0" xfId="0" applyNumberFormat="1" applyFont="1" applyBorder="1" applyAlignment="1">
      <alignment horizontal="center"/>
    </xf>
    <xf numFmtId="200" fontId="0" fillId="0" borderId="0" xfId="17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205" fontId="0" fillId="0" borderId="0" xfId="0" applyNumberFormat="1" applyFont="1" applyBorder="1" applyAlignment="1" quotePrefix="1">
      <alignment horizontal="center" vertical="center"/>
    </xf>
    <xf numFmtId="176" fontId="0" fillId="0" borderId="0" xfId="0" applyNumberFormat="1" applyFont="1" applyBorder="1" applyAlignment="1" quotePrefix="1">
      <alignment horizontal="center" vertical="center"/>
    </xf>
    <xf numFmtId="228" fontId="0" fillId="0" borderId="0" xfId="0" applyNumberFormat="1" applyFont="1" applyBorder="1" applyAlignment="1" quotePrefix="1">
      <alignment horizontal="center" vertical="center"/>
    </xf>
    <xf numFmtId="176" fontId="0" fillId="0" borderId="0" xfId="17" applyNumberFormat="1" applyFont="1" applyBorder="1" applyAlignment="1">
      <alignment horizontal="center" vertical="center"/>
    </xf>
    <xf numFmtId="205" fontId="18" fillId="0" borderId="0" xfId="17" applyNumberFormat="1" applyFont="1" applyBorder="1" applyAlignment="1">
      <alignment horizontal="center" vertical="center"/>
    </xf>
    <xf numFmtId="176" fontId="18" fillId="0" borderId="0" xfId="17" applyNumberFormat="1" applyFont="1" applyBorder="1" applyAlignment="1">
      <alignment horizontal="center" vertical="center"/>
    </xf>
    <xf numFmtId="213" fontId="18" fillId="0" borderId="0" xfId="17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205" fontId="0" fillId="0" borderId="0" xfId="0" applyNumberFormat="1" applyFont="1" applyBorder="1" applyAlignment="1" quotePrefix="1">
      <alignment horizontal="center" vertical="center"/>
    </xf>
    <xf numFmtId="176" fontId="0" fillId="0" borderId="0" xfId="0" applyNumberFormat="1" applyFont="1" applyBorder="1" applyAlignment="1" quotePrefix="1">
      <alignment horizontal="center" vertical="center"/>
    </xf>
    <xf numFmtId="228" fontId="0" fillId="0" borderId="0" xfId="0" applyNumberFormat="1" applyFont="1" applyBorder="1" applyAlignment="1" quotePrefix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6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202" fontId="0" fillId="0" borderId="4" xfId="0" applyNumberFormat="1" applyFont="1" applyFill="1" applyBorder="1" applyAlignment="1">
      <alignment horizontal="center" vertical="center" shrinkToFit="1"/>
    </xf>
    <xf numFmtId="203" fontId="0" fillId="0" borderId="4" xfId="0" applyNumberFormat="1" applyFont="1" applyFill="1" applyBorder="1" applyAlignment="1">
      <alignment horizontal="center" vertical="center" shrinkToFit="1"/>
    </xf>
    <xf numFmtId="206" fontId="0" fillId="0" borderId="4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28" fillId="0" borderId="6" xfId="0" applyFont="1" applyBorder="1" applyAlignment="1">
      <alignment horizontal="center" vertical="center" shrinkToFit="1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left" shrinkToFit="1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 shrinkToFit="1"/>
    </xf>
    <xf numFmtId="0" fontId="1" fillId="0" borderId="0" xfId="0" applyFont="1" applyAlignment="1">
      <alignment vertical="center"/>
    </xf>
    <xf numFmtId="0" fontId="0" fillId="0" borderId="5" xfId="0" applyFont="1" applyFill="1" applyBorder="1" applyAlignment="1">
      <alignment horizontal="center" vertical="center" shrinkToFit="1"/>
    </xf>
    <xf numFmtId="0" fontId="0" fillId="0" borderId="6" xfId="0" applyFont="1" applyFill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24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 vertical="center" wrapText="1"/>
    </xf>
    <xf numFmtId="0" fontId="20" fillId="0" borderId="26" xfId="0" applyFont="1" applyBorder="1" applyAlignment="1" quotePrefix="1">
      <alignment horizontal="center" vertical="center" wrapText="1"/>
    </xf>
    <xf numFmtId="0" fontId="4" fillId="0" borderId="25" xfId="0" applyFont="1" applyBorder="1" applyAlignment="1">
      <alignment horizontal="center" vertical="center" shrinkToFit="1"/>
    </xf>
    <xf numFmtId="0" fontId="28" fillId="0" borderId="25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shrinkToFit="1"/>
    </xf>
    <xf numFmtId="0" fontId="20" fillId="0" borderId="24" xfId="0" applyFont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20" fillId="0" borderId="0" xfId="0" applyFont="1" applyAlignment="1">
      <alignment horizontal="justify"/>
    </xf>
    <xf numFmtId="0" fontId="4" fillId="0" borderId="0" xfId="0" applyFont="1" applyBorder="1" applyAlignment="1">
      <alignment horizontal="left"/>
    </xf>
    <xf numFmtId="0" fontId="51" fillId="0" borderId="0" xfId="0" applyFont="1" applyAlignment="1">
      <alignment/>
    </xf>
    <xf numFmtId="202" fontId="15" fillId="0" borderId="0" xfId="0" applyNumberFormat="1" applyFont="1" applyBorder="1" applyAlignment="1">
      <alignment horizontal="center" vertical="center" shrinkToFit="1"/>
    </xf>
    <xf numFmtId="202" fontId="0" fillId="0" borderId="0" xfId="0" applyNumberFormat="1" applyFont="1" applyFill="1" applyBorder="1" applyAlignment="1">
      <alignment horizontal="center" vertical="center" shrinkToFit="1"/>
    </xf>
    <xf numFmtId="203" fontId="0" fillId="0" borderId="0" xfId="0" applyNumberFormat="1" applyFont="1" applyFill="1" applyBorder="1" applyAlignment="1">
      <alignment horizontal="center" vertical="center" shrinkToFit="1"/>
    </xf>
    <xf numFmtId="206" fontId="0" fillId="0" borderId="0" xfId="0" applyNumberFormat="1" applyFont="1" applyFill="1" applyBorder="1" applyAlignment="1">
      <alignment horizontal="center" vertical="center"/>
    </xf>
    <xf numFmtId="202" fontId="0" fillId="0" borderId="8" xfId="0" applyNumberFormat="1" applyFont="1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center" vertical="center" shrinkToFit="1"/>
    </xf>
    <xf numFmtId="0" fontId="0" fillId="0" borderId="8" xfId="0" applyFont="1" applyFill="1" applyBorder="1" applyAlignment="1">
      <alignment horizontal="center" vertical="center" shrinkToFit="1"/>
    </xf>
    <xf numFmtId="0" fontId="23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23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18" fillId="0" borderId="29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41" fontId="4" fillId="0" borderId="0" xfId="0" applyNumberFormat="1" applyFont="1" applyBorder="1" applyAlignment="1">
      <alignment vertical="center" shrinkToFit="1"/>
    </xf>
    <xf numFmtId="0" fontId="4" fillId="0" borderId="31" xfId="0" applyFont="1" applyBorder="1" applyAlignment="1">
      <alignment horizontal="center" vertical="center" shrinkToFit="1"/>
    </xf>
    <xf numFmtId="41" fontId="4" fillId="0" borderId="32" xfId="17" applyFont="1" applyBorder="1" applyAlignment="1">
      <alignment vertical="center" shrinkToFit="1"/>
    </xf>
    <xf numFmtId="0" fontId="4" fillId="0" borderId="33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18" fillId="0" borderId="26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0" fillId="2" borderId="35" xfId="0" applyFont="1" applyFill="1" applyBorder="1" applyAlignment="1">
      <alignment horizontal="center" vertical="center" wrapText="1"/>
    </xf>
    <xf numFmtId="230" fontId="0" fillId="0" borderId="0" xfId="0" applyNumberFormat="1" applyFont="1" applyBorder="1" applyAlignment="1">
      <alignment horizontal="center" vertical="center"/>
    </xf>
    <xf numFmtId="230" fontId="0" fillId="0" borderId="0" xfId="17" applyNumberFormat="1" applyFont="1" applyFill="1" applyBorder="1" applyAlignment="1">
      <alignment horizontal="center" vertical="center" wrapText="1"/>
    </xf>
    <xf numFmtId="230" fontId="0" fillId="0" borderId="25" xfId="0" applyNumberFormat="1" applyFont="1" applyBorder="1" applyAlignment="1">
      <alignment horizontal="center" vertical="center"/>
    </xf>
    <xf numFmtId="230" fontId="0" fillId="0" borderId="35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220" fontId="0" fillId="0" borderId="0" xfId="17" applyNumberFormat="1" applyFont="1" applyFill="1" applyBorder="1" applyAlignment="1">
      <alignment horizontal="center" vertical="center" wrapText="1"/>
    </xf>
    <xf numFmtId="0" fontId="0" fillId="2" borderId="36" xfId="0" applyFont="1" applyFill="1" applyBorder="1" applyAlignment="1">
      <alignment horizontal="center" vertical="center" wrapText="1"/>
    </xf>
    <xf numFmtId="230" fontId="0" fillId="0" borderId="33" xfId="0" applyNumberFormat="1" applyFont="1" applyBorder="1" applyAlignment="1">
      <alignment horizontal="center" vertical="center"/>
    </xf>
    <xf numFmtId="230" fontId="0" fillId="0" borderId="32" xfId="17" applyNumberFormat="1" applyFont="1" applyFill="1" applyBorder="1" applyAlignment="1">
      <alignment horizontal="center" vertical="center" wrapText="1"/>
    </xf>
    <xf numFmtId="230" fontId="0" fillId="0" borderId="32" xfId="0" applyNumberFormat="1" applyFont="1" applyBorder="1" applyAlignment="1">
      <alignment horizontal="center" vertical="center"/>
    </xf>
    <xf numFmtId="230" fontId="0" fillId="0" borderId="36" xfId="17" applyNumberFormat="1" applyFont="1" applyFill="1" applyBorder="1" applyAlignment="1">
      <alignment horizontal="center" vertical="center" wrapText="1"/>
    </xf>
    <xf numFmtId="0" fontId="18" fillId="0" borderId="3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6" fontId="23" fillId="0" borderId="0" xfId="17" applyNumberFormat="1" applyFont="1" applyBorder="1" applyAlignment="1">
      <alignment horizontal="center" vertical="center" shrinkToFit="1"/>
    </xf>
    <xf numFmtId="176" fontId="23" fillId="0" borderId="0" xfId="0" applyNumberFormat="1" applyFont="1" applyBorder="1" applyAlignment="1">
      <alignment horizontal="center" vertical="center" shrinkToFit="1"/>
    </xf>
    <xf numFmtId="176" fontId="23" fillId="0" borderId="4" xfId="0" applyNumberFormat="1" applyFont="1" applyBorder="1" applyAlignment="1">
      <alignment horizontal="center" vertical="center" shrinkToFit="1"/>
    </xf>
    <xf numFmtId="0" fontId="23" fillId="0" borderId="0" xfId="0" applyFont="1" applyAlignment="1">
      <alignment horizontal="center"/>
    </xf>
    <xf numFmtId="203" fontId="15" fillId="0" borderId="0" xfId="0" applyNumberFormat="1" applyFont="1" applyBorder="1" applyAlignment="1">
      <alignment horizontal="center" vertical="center" shrinkToFit="1"/>
    </xf>
    <xf numFmtId="233" fontId="15" fillId="0" borderId="0" xfId="0" applyNumberFormat="1" applyFont="1" applyBorder="1" applyAlignment="1">
      <alignment horizontal="center" vertical="center" shrinkToFit="1"/>
    </xf>
    <xf numFmtId="0" fontId="4" fillId="2" borderId="0" xfId="0" applyFont="1" applyFill="1" applyAlignment="1">
      <alignment shrinkToFit="1"/>
    </xf>
    <xf numFmtId="0" fontId="23" fillId="2" borderId="0" xfId="0" applyFont="1" applyFill="1" applyAlignment="1">
      <alignment/>
    </xf>
    <xf numFmtId="0" fontId="4" fillId="2" borderId="0" xfId="0" applyFont="1" applyFill="1" applyBorder="1" applyAlignment="1" quotePrefix="1">
      <alignment/>
    </xf>
    <xf numFmtId="0" fontId="4" fillId="2" borderId="0" xfId="0" applyFont="1" applyFill="1" applyAlignment="1">
      <alignment vertical="center" shrinkToFit="1"/>
    </xf>
    <xf numFmtId="41" fontId="28" fillId="0" borderId="0" xfId="17" applyFont="1" applyBorder="1" applyAlignment="1">
      <alignment vertical="center" shrinkToFit="1"/>
    </xf>
    <xf numFmtId="0" fontId="15" fillId="0" borderId="0" xfId="0" applyFont="1" applyAlignment="1">
      <alignment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 wrapText="1"/>
    </xf>
    <xf numFmtId="230" fontId="15" fillId="0" borderId="38" xfId="0" applyNumberFormat="1" applyFont="1" applyBorder="1" applyAlignment="1">
      <alignment horizontal="center" vertical="center"/>
    </xf>
    <xf numFmtId="230" fontId="15" fillId="0" borderId="38" xfId="17" applyNumberFormat="1" applyFont="1" applyFill="1" applyBorder="1" applyAlignment="1">
      <alignment horizontal="center" vertical="center" wrapText="1"/>
    </xf>
    <xf numFmtId="230" fontId="15" fillId="0" borderId="27" xfId="0" applyNumberFormat="1" applyFont="1" applyBorder="1" applyAlignment="1">
      <alignment horizontal="center" vertical="center"/>
    </xf>
    <xf numFmtId="230" fontId="15" fillId="0" borderId="37" xfId="0" applyNumberFormat="1" applyFont="1" applyBorder="1" applyAlignment="1">
      <alignment horizontal="center" vertical="center"/>
    </xf>
    <xf numFmtId="201" fontId="20" fillId="0" borderId="6" xfId="18" applyNumberFormat="1" applyFont="1" applyBorder="1" applyAlignment="1">
      <alignment horizontal="left" vertical="center" shrinkToFit="1"/>
    </xf>
    <xf numFmtId="0" fontId="4" fillId="0" borderId="6" xfId="0" applyFont="1" applyBorder="1" applyAlignment="1">
      <alignment horizontal="left" vertical="center" shrinkToFit="1"/>
    </xf>
    <xf numFmtId="0" fontId="4" fillId="0" borderId="8" xfId="0" applyFont="1" applyBorder="1" applyAlignment="1">
      <alignment horizontal="left" vertical="center" shrinkToFit="1"/>
    </xf>
    <xf numFmtId="194" fontId="18" fillId="0" borderId="0" xfId="17" applyNumberFormat="1" applyFont="1" applyFill="1" applyBorder="1" applyAlignment="1">
      <alignment horizontal="right" vertical="center"/>
    </xf>
    <xf numFmtId="0" fontId="18" fillId="0" borderId="6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 shrinkToFit="1"/>
    </xf>
    <xf numFmtId="229" fontId="26" fillId="0" borderId="0" xfId="0" applyNumberFormat="1" applyFont="1" applyBorder="1" applyAlignment="1">
      <alignment horizontal="center" vertical="center" shrinkToFit="1"/>
    </xf>
    <xf numFmtId="194" fontId="26" fillId="0" borderId="0" xfId="17" applyNumberFormat="1" applyFont="1" applyBorder="1" applyAlignment="1">
      <alignment horizontal="center" vertical="center" shrinkToFit="1"/>
    </xf>
    <xf numFmtId="0" fontId="28" fillId="0" borderId="10" xfId="0" applyFont="1" applyFill="1" applyBorder="1" applyAlignment="1">
      <alignment horizontal="center" vertical="center" shrinkToFit="1"/>
    </xf>
    <xf numFmtId="0" fontId="28" fillId="0" borderId="15" xfId="0" applyFont="1" applyFill="1" applyBorder="1" applyAlignment="1">
      <alignment horizontal="center" vertical="center" shrinkToFit="1"/>
    </xf>
    <xf numFmtId="194" fontId="36" fillId="0" borderId="9" xfId="17" applyNumberFormat="1" applyFont="1" applyBorder="1" applyAlignment="1">
      <alignment horizontal="center" vertical="center" shrinkToFit="1"/>
    </xf>
    <xf numFmtId="205" fontId="36" fillId="0" borderId="9" xfId="17" applyNumberFormat="1" applyFont="1" applyBorder="1" applyAlignment="1">
      <alignment horizontal="center" vertical="center" shrinkToFit="1"/>
    </xf>
    <xf numFmtId="229" fontId="36" fillId="0" borderId="0" xfId="0" applyNumberFormat="1" applyFont="1" applyBorder="1" applyAlignment="1">
      <alignment horizontal="center" vertical="center" shrinkToFit="1"/>
    </xf>
    <xf numFmtId="205" fontId="36" fillId="0" borderId="5" xfId="17" applyNumberFormat="1" applyFont="1" applyBorder="1" applyAlignment="1">
      <alignment horizontal="center" vertical="center" shrinkToFit="1"/>
    </xf>
    <xf numFmtId="194" fontId="36" fillId="0" borderId="0" xfId="17" applyNumberFormat="1" applyFont="1" applyBorder="1" applyAlignment="1">
      <alignment horizontal="center" vertical="center" shrinkToFit="1"/>
    </xf>
    <xf numFmtId="194" fontId="36" fillId="0" borderId="4" xfId="17" applyNumberFormat="1" applyFont="1" applyBorder="1" applyAlignment="1">
      <alignment horizontal="center" vertical="center" shrinkToFit="1"/>
    </xf>
    <xf numFmtId="205" fontId="36" fillId="0" borderId="7" xfId="17" applyNumberFormat="1" applyFont="1" applyBorder="1" applyAlignment="1">
      <alignment horizontal="center" vertical="center" shrinkToFit="1"/>
    </xf>
    <xf numFmtId="0" fontId="37" fillId="0" borderId="13" xfId="0" applyFont="1" applyFill="1" applyBorder="1" applyAlignment="1">
      <alignment horizontal="center" vertical="center" shrinkToFit="1"/>
    </xf>
    <xf numFmtId="229" fontId="26" fillId="0" borderId="4" xfId="0" applyNumberFormat="1" applyFont="1" applyBorder="1" applyAlignment="1">
      <alignment horizontal="center" vertical="center" shrinkToFit="1"/>
    </xf>
    <xf numFmtId="204" fontId="26" fillId="0" borderId="7" xfId="17" applyNumberFormat="1" applyFont="1" applyBorder="1" applyAlignment="1">
      <alignment horizontal="center" vertical="center" shrinkToFit="1"/>
    </xf>
    <xf numFmtId="0" fontId="28" fillId="0" borderId="14" xfId="0" applyFont="1" applyFill="1" applyBorder="1" applyAlignment="1">
      <alignment horizontal="center" vertical="center" shrinkToFit="1"/>
    </xf>
    <xf numFmtId="0" fontId="52" fillId="0" borderId="5" xfId="0" applyFont="1" applyBorder="1" applyAlignment="1">
      <alignment horizontal="center" vertical="center" shrinkToFit="1"/>
    </xf>
    <xf numFmtId="194" fontId="25" fillId="0" borderId="6" xfId="0" applyNumberFormat="1" applyFont="1" applyBorder="1" applyAlignment="1">
      <alignment horizontal="center" vertical="center" shrinkToFit="1"/>
    </xf>
    <xf numFmtId="204" fontId="25" fillId="0" borderId="0" xfId="17" applyNumberFormat="1" applyFont="1" applyBorder="1" applyAlignment="1">
      <alignment horizontal="center" vertical="center" shrinkToFit="1"/>
    </xf>
    <xf numFmtId="194" fontId="25" fillId="0" borderId="0" xfId="22" applyNumberFormat="1" applyFont="1" applyBorder="1" applyAlignment="1">
      <alignment horizontal="center" vertical="center" shrinkToFit="1"/>
    </xf>
    <xf numFmtId="224" fontId="25" fillId="0" borderId="0" xfId="22" applyNumberFormat="1" applyFont="1" applyBorder="1" applyAlignment="1">
      <alignment horizontal="center" vertical="center" shrinkToFit="1"/>
    </xf>
    <xf numFmtId="194" fontId="25" fillId="0" borderId="0" xfId="0" applyNumberFormat="1" applyFont="1" applyBorder="1" applyAlignment="1">
      <alignment horizontal="center" vertical="center" shrinkToFit="1"/>
    </xf>
    <xf numFmtId="0" fontId="20" fillId="0" borderId="0" xfId="0" applyFont="1" applyAlignment="1">
      <alignment vertical="center"/>
    </xf>
    <xf numFmtId="176" fontId="29" fillId="0" borderId="14" xfId="17" applyNumberFormat="1" applyFont="1" applyFill="1" applyBorder="1" applyAlignment="1">
      <alignment horizontal="center" vertical="center" shrinkToFit="1"/>
    </xf>
    <xf numFmtId="176" fontId="29" fillId="0" borderId="9" xfId="17" applyNumberFormat="1" applyFont="1" applyFill="1" applyBorder="1" applyAlignment="1">
      <alignment horizontal="center" vertical="center" shrinkToFit="1"/>
    </xf>
    <xf numFmtId="194" fontId="29" fillId="0" borderId="9" xfId="22" applyNumberFormat="1" applyFont="1" applyFill="1" applyBorder="1" applyAlignment="1">
      <alignment horizontal="center" vertical="center" shrinkToFit="1"/>
    </xf>
    <xf numFmtId="224" fontId="29" fillId="0" borderId="9" xfId="0" applyNumberFormat="1" applyFont="1" applyFill="1" applyBorder="1" applyAlignment="1">
      <alignment horizontal="center" vertical="center" shrinkToFit="1"/>
    </xf>
    <xf numFmtId="194" fontId="29" fillId="0" borderId="9" xfId="0" applyNumberFormat="1" applyFont="1" applyFill="1" applyBorder="1" applyAlignment="1">
      <alignment horizontal="center" vertical="center" shrinkToFit="1"/>
    </xf>
    <xf numFmtId="194" fontId="36" fillId="0" borderId="0" xfId="0" applyNumberFormat="1" applyFont="1" applyFill="1" applyBorder="1" applyAlignment="1">
      <alignment horizontal="center" vertical="center" shrinkToFit="1"/>
    </xf>
    <xf numFmtId="204" fontId="36" fillId="0" borderId="0" xfId="17" applyNumberFormat="1" applyFont="1" applyFill="1" applyBorder="1" applyAlignment="1">
      <alignment horizontal="center" vertical="center"/>
    </xf>
    <xf numFmtId="197" fontId="28" fillId="0" borderId="0" xfId="0" applyNumberFormat="1" applyFont="1" applyBorder="1" applyAlignment="1">
      <alignment horizontal="center" vertical="center" shrinkToFit="1"/>
    </xf>
    <xf numFmtId="2" fontId="28" fillId="0" borderId="0" xfId="0" applyNumberFormat="1" applyFont="1" applyBorder="1" applyAlignment="1">
      <alignment horizontal="center" vertical="center" shrinkToFit="1"/>
    </xf>
    <xf numFmtId="176" fontId="28" fillId="0" borderId="0" xfId="0" applyNumberFormat="1" applyFont="1" applyBorder="1" applyAlignment="1">
      <alignment horizontal="right" vertical="center" shrinkToFit="1"/>
    </xf>
    <xf numFmtId="202" fontId="4" fillId="0" borderId="0" xfId="0" applyNumberFormat="1" applyFont="1" applyFill="1" applyBorder="1" applyAlignment="1">
      <alignment horizontal="center" vertical="center" shrinkToFit="1"/>
    </xf>
    <xf numFmtId="205" fontId="4" fillId="0" borderId="0" xfId="0" applyNumberFormat="1" applyFont="1" applyFill="1" applyBorder="1" applyAlignment="1">
      <alignment horizontal="center" vertical="center" shrinkToFit="1"/>
    </xf>
    <xf numFmtId="176" fontId="4" fillId="0" borderId="0" xfId="0" applyNumberFormat="1" applyFont="1" applyFill="1" applyBorder="1" applyAlignment="1">
      <alignment horizontal="right" vertical="center" shrinkToFit="1"/>
    </xf>
    <xf numFmtId="202" fontId="4" fillId="0" borderId="4" xfId="0" applyNumberFormat="1" applyFont="1" applyFill="1" applyBorder="1" applyAlignment="1">
      <alignment horizontal="center" vertical="center" shrinkToFit="1"/>
    </xf>
    <xf numFmtId="205" fontId="4" fillId="0" borderId="4" xfId="0" applyNumberFormat="1" applyFont="1" applyFill="1" applyBorder="1" applyAlignment="1">
      <alignment horizontal="center" vertical="center" shrinkToFit="1"/>
    </xf>
    <xf numFmtId="176" fontId="4" fillId="0" borderId="4" xfId="0" applyNumberFormat="1" applyFont="1" applyFill="1" applyBorder="1" applyAlignment="1">
      <alignment horizontal="right" vertical="center" shrinkToFit="1"/>
    </xf>
    <xf numFmtId="0" fontId="4" fillId="0" borderId="4" xfId="0" applyNumberFormat="1" applyFont="1" applyFill="1" applyBorder="1" applyAlignment="1">
      <alignment horizontal="center" vertical="center" shrinkToFit="1"/>
    </xf>
    <xf numFmtId="0" fontId="28" fillId="0" borderId="39" xfId="0" applyFont="1" applyFill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 shrinkToFit="1"/>
    </xf>
    <xf numFmtId="0" fontId="4" fillId="0" borderId="5" xfId="0" applyFont="1" applyFill="1" applyBorder="1" applyAlignment="1">
      <alignment horizontal="center" vertical="center" wrapText="1" shrinkToFit="1"/>
    </xf>
    <xf numFmtId="0" fontId="4" fillId="0" borderId="16" xfId="0" applyFont="1" applyFill="1" applyBorder="1" applyAlignment="1">
      <alignment horizontal="center" vertical="center" wrapText="1" shrinkToFit="1"/>
    </xf>
    <xf numFmtId="0" fontId="23" fillId="0" borderId="0" xfId="0" applyFont="1" applyAlignment="1">
      <alignment horizontal="right" vertical="center"/>
    </xf>
    <xf numFmtId="0" fontId="23" fillId="0" borderId="0" xfId="0" applyFont="1" applyBorder="1" applyAlignment="1">
      <alignment horizontal="left" vertical="center"/>
    </xf>
    <xf numFmtId="0" fontId="20" fillId="0" borderId="39" xfId="0" applyFont="1" applyFill="1" applyBorder="1" applyAlignment="1">
      <alignment horizontal="center" vertical="center" shrinkToFit="1"/>
    </xf>
    <xf numFmtId="0" fontId="20" fillId="0" borderId="40" xfId="0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horizontal="center" vertical="center" shrinkToFit="1"/>
    </xf>
    <xf numFmtId="0" fontId="4" fillId="0" borderId="40" xfId="0" applyFont="1" applyFill="1" applyBorder="1" applyAlignment="1">
      <alignment horizontal="center" vertical="center" shrinkToFit="1"/>
    </xf>
    <xf numFmtId="0" fontId="4" fillId="0" borderId="41" xfId="0" applyFont="1" applyFill="1" applyBorder="1" applyAlignment="1">
      <alignment horizontal="center" vertical="center" shrinkToFit="1"/>
    </xf>
    <xf numFmtId="0" fontId="4" fillId="0" borderId="42" xfId="0" applyFont="1" applyFill="1" applyBorder="1" applyAlignment="1">
      <alignment horizontal="center" vertical="center" shrinkToFit="1"/>
    </xf>
    <xf numFmtId="0" fontId="35" fillId="0" borderId="0" xfId="0" applyFont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39" xfId="0" applyFont="1" applyBorder="1" applyAlignment="1" quotePrefix="1">
      <alignment horizontal="center" vertical="center"/>
    </xf>
    <xf numFmtId="0" fontId="4" fillId="0" borderId="18" xfId="0" applyFont="1" applyBorder="1" applyAlignment="1" quotePrefix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4" fillId="0" borderId="1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201" fontId="35" fillId="0" borderId="0" xfId="0" applyNumberFormat="1" applyFont="1" applyAlignment="1">
      <alignment horizontal="center" vertical="center" shrinkToFit="1"/>
    </xf>
    <xf numFmtId="0" fontId="4" fillId="0" borderId="40" xfId="0" applyFont="1" applyBorder="1" applyAlignment="1" quotePrefix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2" fillId="0" borderId="20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23" fillId="0" borderId="43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0" fillId="0" borderId="18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28" fillId="0" borderId="4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/>
    </xf>
    <xf numFmtId="0" fontId="4" fillId="0" borderId="9" xfId="0" applyFont="1" applyBorder="1" applyAlignment="1" quotePrefix="1">
      <alignment horizontal="center"/>
    </xf>
    <xf numFmtId="0" fontId="35" fillId="0" borderId="0" xfId="0" applyFont="1" applyAlignment="1">
      <alignment horizontal="center" vertical="center" shrinkToFit="1"/>
    </xf>
    <xf numFmtId="0" fontId="4" fillId="0" borderId="14" xfId="0" applyFont="1" applyBorder="1" applyAlignment="1" quotePrefix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5" fillId="0" borderId="0" xfId="0" applyFont="1" applyAlignment="1" quotePrefix="1">
      <alignment vertical="center" shrinkToFit="1"/>
    </xf>
    <xf numFmtId="0" fontId="35" fillId="0" borderId="0" xfId="0" applyFont="1" applyAlignment="1">
      <alignment vertical="center" shrinkToFit="1"/>
    </xf>
    <xf numFmtId="0" fontId="4" fillId="0" borderId="18" xfId="0" applyFont="1" applyBorder="1" applyAlignment="1" quotePrefix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35" fillId="0" borderId="0" xfId="0" applyFont="1" applyAlignment="1" quotePrefix="1">
      <alignment horizontal="center" vertical="center"/>
    </xf>
    <xf numFmtId="0" fontId="4" fillId="2" borderId="0" xfId="0" applyFont="1" applyFill="1" applyBorder="1" applyAlignment="1" quotePrefix="1">
      <alignment horizontal="left"/>
    </xf>
    <xf numFmtId="0" fontId="4" fillId="2" borderId="0" xfId="0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 vertical="center" shrinkToFit="1"/>
    </xf>
    <xf numFmtId="0" fontId="0" fillId="0" borderId="40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6" xfId="0" applyFont="1" applyBorder="1" applyAlignment="1" quotePrefix="1">
      <alignment horizontal="center" vertical="center" shrinkToFit="1"/>
    </xf>
    <xf numFmtId="0" fontId="0" fillId="0" borderId="5" xfId="0" applyFont="1" applyBorder="1" applyAlignment="1" quotePrefix="1">
      <alignment horizontal="center" vertical="center" shrinkToFit="1"/>
    </xf>
    <xf numFmtId="0" fontId="4" fillId="2" borderId="0" xfId="0" applyFont="1" applyFill="1" applyBorder="1" applyAlignment="1" quotePrefix="1">
      <alignment horizontal="left" shrinkToFit="1"/>
    </xf>
    <xf numFmtId="0" fontId="4" fillId="2" borderId="0" xfId="0" applyFont="1" applyFill="1" applyBorder="1" applyAlignment="1">
      <alignment shrinkToFit="1"/>
    </xf>
    <xf numFmtId="0" fontId="0" fillId="0" borderId="13" xfId="0" applyFont="1" applyBorder="1" applyAlignment="1" quotePrefix="1">
      <alignment horizontal="center" vertical="center" shrinkToFit="1"/>
    </xf>
    <xf numFmtId="0" fontId="0" fillId="0" borderId="11" xfId="0" applyFont="1" applyBorder="1" applyAlignment="1" quotePrefix="1">
      <alignment horizontal="center" vertical="center" shrinkToFit="1"/>
    </xf>
    <xf numFmtId="0" fontId="0" fillId="0" borderId="16" xfId="0" applyFont="1" applyBorder="1" applyAlignment="1" quotePrefix="1">
      <alignment horizontal="center" vertical="center" shrinkToFit="1"/>
    </xf>
    <xf numFmtId="0" fontId="4" fillId="2" borderId="0" xfId="0" applyFont="1" applyFill="1" applyAlignment="1">
      <alignment horizontal="left" vertical="center" shrinkToFit="1"/>
    </xf>
    <xf numFmtId="0" fontId="46" fillId="0" borderId="0" xfId="0" applyFont="1" applyAlignment="1" quotePrefix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left" shrinkToFit="1"/>
    </xf>
    <xf numFmtId="0" fontId="46" fillId="0" borderId="0" xfId="0" applyFont="1" applyAlignment="1" quotePrefix="1">
      <alignment horizontal="center" vertical="center"/>
    </xf>
    <xf numFmtId="0" fontId="0" fillId="0" borderId="17" xfId="0" applyFont="1" applyBorder="1" applyAlignment="1">
      <alignment horizontal="center" vertical="center" wrapText="1" shrinkToFit="1"/>
    </xf>
    <xf numFmtId="0" fontId="0" fillId="0" borderId="5" xfId="0" applyFont="1" applyBorder="1" applyAlignment="1">
      <alignment horizontal="center" vertical="center" wrapText="1" shrinkToFit="1"/>
    </xf>
    <xf numFmtId="0" fontId="0" fillId="0" borderId="16" xfId="0" applyFont="1" applyBorder="1" applyAlignment="1">
      <alignment horizontal="center" vertical="center" wrapText="1" shrinkToFit="1"/>
    </xf>
    <xf numFmtId="0" fontId="50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20" fillId="0" borderId="30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/>
    </xf>
    <xf numFmtId="0" fontId="0" fillId="0" borderId="29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4" fillId="0" borderId="46" xfId="0" applyFont="1" applyBorder="1" applyAlignment="1" quotePrefix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3" xfId="0" applyFont="1" applyBorder="1" applyAlignment="1" quotePrefix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0" xfId="0" applyFont="1" applyAlignment="1" quotePrefix="1">
      <alignment horizontal="center"/>
    </xf>
    <xf numFmtId="0" fontId="48" fillId="0" borderId="0" xfId="0" applyFont="1" applyAlignment="1">
      <alignment horizontal="center" wrapText="1"/>
    </xf>
    <xf numFmtId="0" fontId="20" fillId="0" borderId="0" xfId="0" applyFont="1" applyBorder="1" applyAlignment="1">
      <alignment horizontal="right"/>
    </xf>
    <xf numFmtId="0" fontId="18" fillId="0" borderId="29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8" fillId="0" borderId="51" xfId="0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18" fillId="0" borderId="48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 wrapText="1"/>
    </xf>
    <xf numFmtId="0" fontId="18" fillId="0" borderId="50" xfId="0" applyFont="1" applyFill="1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 wrapText="1"/>
    </xf>
    <xf numFmtId="0" fontId="18" fillId="0" borderId="56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</cellXfs>
  <cellStyles count="24">
    <cellStyle name="Normal" xfId="0"/>
    <cellStyle name="Percent" xfId="15"/>
    <cellStyle name="Comma" xfId="16"/>
    <cellStyle name="Comma [0]" xfId="17"/>
    <cellStyle name="쉼표 [0]_02.토지및기후" xfId="18"/>
    <cellStyle name="Followed Hyperlink" xfId="19"/>
    <cellStyle name="콤마 [0]_1" xfId="20"/>
    <cellStyle name="콤마 [0]_1.인구추이" xfId="21"/>
    <cellStyle name="콤마 [0]_5.연령별및성별인구(1-3)" xfId="22"/>
    <cellStyle name="콤마 [0]_6.인구동태" xfId="23"/>
    <cellStyle name="콤마_1" xfId="24"/>
    <cellStyle name="Currency" xfId="25"/>
    <cellStyle name="Currency [0]" xfId="26"/>
    <cellStyle name="Hyperlink" xfId="27"/>
    <cellStyle name="category" xfId="28"/>
    <cellStyle name="Grey" xfId="29"/>
    <cellStyle name="HEADER" xfId="30"/>
    <cellStyle name="Header1" xfId="31"/>
    <cellStyle name="Header2" xfId="32"/>
    <cellStyle name="Input [yellow]" xfId="33"/>
    <cellStyle name="Model" xfId="34"/>
    <cellStyle name="Normal - Style1" xfId="35"/>
    <cellStyle name="Percent [2]" xfId="36"/>
    <cellStyle name="subhead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0">
      <selection activeCell="H12" sqref="H12"/>
    </sheetView>
  </sheetViews>
  <sheetFormatPr defaultColWidth="8.88671875" defaultRowHeight="13.5"/>
  <cols>
    <col min="1" max="9" width="11.21484375" style="0" customWidth="1"/>
    <col min="10" max="10" width="11.99609375" style="0" customWidth="1"/>
  </cols>
  <sheetData>
    <row r="1" spans="1:13" s="163" customFormat="1" ht="36" customHeight="1">
      <c r="A1" s="660" t="s">
        <v>541</v>
      </c>
      <c r="B1" s="612"/>
      <c r="C1" s="612"/>
      <c r="D1" s="612"/>
      <c r="E1" s="612"/>
      <c r="F1" s="612"/>
      <c r="G1" s="612"/>
      <c r="H1" s="612"/>
      <c r="I1" s="612"/>
      <c r="J1" s="612"/>
      <c r="K1" s="337"/>
      <c r="L1" s="337"/>
      <c r="M1" s="337"/>
    </row>
    <row r="2" spans="1:10" s="110" customFormat="1" ht="18" customHeight="1" thickBot="1">
      <c r="A2" s="110" t="s">
        <v>542</v>
      </c>
      <c r="J2" s="332" t="s">
        <v>543</v>
      </c>
    </row>
    <row r="3" spans="1:11" s="15" customFormat="1" ht="30.75" customHeight="1">
      <c r="A3" s="639" t="s">
        <v>820</v>
      </c>
      <c r="B3" s="306" t="s">
        <v>556</v>
      </c>
      <c r="C3" s="306" t="s">
        <v>557</v>
      </c>
      <c r="D3" s="306" t="s">
        <v>558</v>
      </c>
      <c r="E3" s="309" t="s">
        <v>559</v>
      </c>
      <c r="F3" s="389" t="s">
        <v>560</v>
      </c>
      <c r="G3" s="349" t="s">
        <v>561</v>
      </c>
      <c r="H3" s="306" t="s">
        <v>562</v>
      </c>
      <c r="I3" s="309" t="s">
        <v>563</v>
      </c>
      <c r="J3" s="638" t="s">
        <v>821</v>
      </c>
      <c r="K3" s="369"/>
    </row>
    <row r="4" spans="1:11" s="110" customFormat="1" ht="45" customHeight="1">
      <c r="A4" s="641"/>
      <c r="B4" s="113"/>
      <c r="C4" s="113"/>
      <c r="D4" s="338" t="s">
        <v>544</v>
      </c>
      <c r="E4" s="339" t="s">
        <v>545</v>
      </c>
      <c r="F4" s="340" t="s">
        <v>545</v>
      </c>
      <c r="G4" s="347" t="s">
        <v>546</v>
      </c>
      <c r="H4" s="113"/>
      <c r="I4" s="40"/>
      <c r="J4" s="643"/>
      <c r="K4" s="111"/>
    </row>
    <row r="5" spans="1:10" s="110" customFormat="1" ht="45" customHeight="1">
      <c r="A5" s="642"/>
      <c r="B5" s="115" t="s">
        <v>197</v>
      </c>
      <c r="C5" s="326" t="s">
        <v>547</v>
      </c>
      <c r="D5" s="115" t="s">
        <v>548</v>
      </c>
      <c r="E5" s="341" t="s">
        <v>549</v>
      </c>
      <c r="F5" s="115" t="s">
        <v>550</v>
      </c>
      <c r="G5" s="348" t="s">
        <v>551</v>
      </c>
      <c r="H5" s="115" t="s">
        <v>552</v>
      </c>
      <c r="I5" s="116" t="s">
        <v>305</v>
      </c>
      <c r="J5" s="644"/>
    </row>
    <row r="6" spans="1:11" s="15" customFormat="1" ht="27.75" customHeight="1">
      <c r="A6" s="3" t="s">
        <v>564</v>
      </c>
      <c r="B6" s="370">
        <f>SUM(C6:H6)</f>
        <v>77095</v>
      </c>
      <c r="C6" s="370">
        <v>65753</v>
      </c>
      <c r="D6" s="370">
        <v>5987</v>
      </c>
      <c r="E6" s="370">
        <v>0</v>
      </c>
      <c r="F6" s="370">
        <v>0</v>
      </c>
      <c r="G6" s="370">
        <v>3521</v>
      </c>
      <c r="H6" s="370">
        <v>1834</v>
      </c>
      <c r="I6" s="371">
        <v>0</v>
      </c>
      <c r="J6" s="23" t="s">
        <v>564</v>
      </c>
      <c r="K6" s="369"/>
    </row>
    <row r="7" spans="1:11" s="15" customFormat="1" ht="27.75" customHeight="1">
      <c r="A7" s="3" t="s">
        <v>565</v>
      </c>
      <c r="B7" s="370">
        <f>SUM(C7:H7)</f>
        <v>118144</v>
      </c>
      <c r="C7" s="370">
        <v>67913</v>
      </c>
      <c r="D7" s="370">
        <v>7222</v>
      </c>
      <c r="E7" s="370">
        <v>0</v>
      </c>
      <c r="F7" s="370">
        <v>0</v>
      </c>
      <c r="G7" s="390">
        <v>32651</v>
      </c>
      <c r="H7" s="370">
        <v>10358</v>
      </c>
      <c r="I7" s="372">
        <v>0</v>
      </c>
      <c r="J7" s="23" t="s">
        <v>566</v>
      </c>
      <c r="K7" s="369"/>
    </row>
    <row r="8" spans="1:11" s="15" customFormat="1" ht="27.75" customHeight="1">
      <c r="A8" s="3" t="s">
        <v>567</v>
      </c>
      <c r="B8" s="370">
        <f>SUM(C8:H8)</f>
        <v>131367</v>
      </c>
      <c r="C8" s="370">
        <v>71634</v>
      </c>
      <c r="D8" s="370">
        <v>10517</v>
      </c>
      <c r="E8" s="370">
        <v>2808</v>
      </c>
      <c r="F8" s="370">
        <v>0</v>
      </c>
      <c r="G8" s="370">
        <v>36376</v>
      </c>
      <c r="H8" s="370">
        <v>10032</v>
      </c>
      <c r="I8" s="372">
        <v>0</v>
      </c>
      <c r="J8" s="23" t="s">
        <v>567</v>
      </c>
      <c r="K8" s="369"/>
    </row>
    <row r="9" spans="1:11" s="15" customFormat="1" ht="27.75" customHeight="1">
      <c r="A9" s="3" t="s">
        <v>568</v>
      </c>
      <c r="B9" s="370">
        <f>SUM(C9:H9)</f>
        <v>146426</v>
      </c>
      <c r="C9" s="370">
        <v>84813</v>
      </c>
      <c r="D9" s="370">
        <v>15460</v>
      </c>
      <c r="E9" s="370">
        <v>3650</v>
      </c>
      <c r="F9" s="370">
        <v>1877</v>
      </c>
      <c r="G9" s="370">
        <v>28809</v>
      </c>
      <c r="H9" s="370">
        <v>11817</v>
      </c>
      <c r="I9" s="372">
        <v>0</v>
      </c>
      <c r="J9" s="23" t="s">
        <v>227</v>
      </c>
      <c r="K9" s="369"/>
    </row>
    <row r="10" spans="1:11" s="378" customFormat="1" ht="27.75" customHeight="1">
      <c r="A10" s="373" t="s">
        <v>569</v>
      </c>
      <c r="B10" s="374">
        <v>157563</v>
      </c>
      <c r="C10" s="374">
        <v>87333</v>
      </c>
      <c r="D10" s="374">
        <v>15194</v>
      </c>
      <c r="E10" s="374">
        <v>7655</v>
      </c>
      <c r="F10" s="374">
        <v>2291</v>
      </c>
      <c r="G10" s="374">
        <v>30895</v>
      </c>
      <c r="H10" s="374">
        <v>14193</v>
      </c>
      <c r="I10" s="375">
        <v>2</v>
      </c>
      <c r="J10" s="376" t="s">
        <v>569</v>
      </c>
      <c r="K10" s="377"/>
    </row>
    <row r="11" spans="1:11" s="8" customFormat="1" ht="27.75" customHeight="1">
      <c r="A11" s="9" t="s">
        <v>570</v>
      </c>
      <c r="B11" s="379">
        <f>SUM(C11:I11)</f>
        <v>179199</v>
      </c>
      <c r="C11" s="379">
        <f aca="true" t="shared" si="0" ref="C11:I11">SUM(C12:C13)</f>
        <v>98126</v>
      </c>
      <c r="D11" s="379">
        <f t="shared" si="0"/>
        <v>12000</v>
      </c>
      <c r="E11" s="379">
        <f t="shared" si="0"/>
        <v>16222</v>
      </c>
      <c r="F11" s="379">
        <f t="shared" si="0"/>
        <v>3713</v>
      </c>
      <c r="G11" s="379">
        <f t="shared" si="0"/>
        <v>31893</v>
      </c>
      <c r="H11" s="379">
        <f t="shared" si="0"/>
        <v>17245</v>
      </c>
      <c r="I11" s="380">
        <f t="shared" si="0"/>
        <v>0</v>
      </c>
      <c r="J11" s="121" t="s">
        <v>570</v>
      </c>
      <c r="K11" s="381"/>
    </row>
    <row r="12" spans="1:11" s="388" customFormat="1" ht="27.75" customHeight="1">
      <c r="A12" s="382" t="s">
        <v>571</v>
      </c>
      <c r="B12" s="383">
        <f>SUM(C12:I12)</f>
        <v>131953</v>
      </c>
      <c r="C12" s="384">
        <v>68346</v>
      </c>
      <c r="D12" s="384">
        <v>9850</v>
      </c>
      <c r="E12" s="384">
        <v>14388</v>
      </c>
      <c r="F12" s="384">
        <v>2612</v>
      </c>
      <c r="G12" s="384">
        <v>25208</v>
      </c>
      <c r="H12" s="384">
        <v>11549</v>
      </c>
      <c r="I12" s="385">
        <v>0</v>
      </c>
      <c r="J12" s="386" t="s">
        <v>572</v>
      </c>
      <c r="K12" s="387"/>
    </row>
    <row r="13" spans="1:11" s="388" customFormat="1" ht="27.75" customHeight="1" thickBot="1">
      <c r="A13" s="391" t="s">
        <v>573</v>
      </c>
      <c r="B13" s="392">
        <f>SUM(C13:I13)</f>
        <v>47246</v>
      </c>
      <c r="C13" s="393">
        <v>29780</v>
      </c>
      <c r="D13" s="393">
        <v>2150</v>
      </c>
      <c r="E13" s="393">
        <v>1834</v>
      </c>
      <c r="F13" s="393">
        <v>1101</v>
      </c>
      <c r="G13" s="393">
        <v>6685</v>
      </c>
      <c r="H13" s="393">
        <v>5696</v>
      </c>
      <c r="I13" s="394">
        <v>0</v>
      </c>
      <c r="J13" s="395" t="s">
        <v>574</v>
      </c>
      <c r="K13" s="387"/>
    </row>
    <row r="14" spans="1:11" s="363" customFormat="1" ht="15.75" customHeight="1">
      <c r="A14" s="661" t="s">
        <v>553</v>
      </c>
      <c r="B14" s="662"/>
      <c r="C14" s="662"/>
      <c r="F14" s="364"/>
      <c r="G14" s="364"/>
      <c r="H14" s="364"/>
      <c r="I14" s="364"/>
      <c r="J14" s="365" t="s">
        <v>554</v>
      </c>
      <c r="K14" s="364"/>
    </row>
    <row r="15" spans="1:4" s="363" customFormat="1" ht="15.75" customHeight="1">
      <c r="A15" s="661" t="s">
        <v>555</v>
      </c>
      <c r="B15" s="662"/>
      <c r="C15" s="662"/>
      <c r="D15" s="366"/>
    </row>
    <row r="16" spans="1:4" s="126" customFormat="1" ht="15" customHeight="1">
      <c r="A16" s="663" t="s">
        <v>777</v>
      </c>
      <c r="B16" s="664"/>
      <c r="C16" s="664"/>
      <c r="D16" s="346"/>
    </row>
    <row r="17" s="162" customFormat="1" ht="13.5"/>
  </sheetData>
  <mergeCells count="6">
    <mergeCell ref="A1:J1"/>
    <mergeCell ref="A14:C14"/>
    <mergeCell ref="A16:C16"/>
    <mergeCell ref="A15:C15"/>
    <mergeCell ref="A3:A5"/>
    <mergeCell ref="J3:J5"/>
  </mergeCells>
  <printOptions/>
  <pageMargins left="0.75" right="0.75" top="1" bottom="1" header="0.5" footer="0.5"/>
  <pageSetup horizontalDpi="300" verticalDpi="300" orientation="landscape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H13" sqref="H13"/>
    </sheetView>
  </sheetViews>
  <sheetFormatPr defaultColWidth="8.88671875" defaultRowHeight="13.5"/>
  <cols>
    <col min="1" max="9" width="12.5546875" style="0" customWidth="1"/>
  </cols>
  <sheetData>
    <row r="1" spans="1:12" s="412" customFormat="1" ht="33" customHeight="1">
      <c r="A1" s="660" t="s">
        <v>589</v>
      </c>
      <c r="B1" s="612"/>
      <c r="C1" s="612"/>
      <c r="D1" s="612"/>
      <c r="E1" s="612"/>
      <c r="F1" s="612"/>
      <c r="G1" s="612"/>
      <c r="H1" s="612"/>
      <c r="I1" s="612"/>
      <c r="J1" s="411"/>
      <c r="K1" s="411"/>
      <c r="L1" s="411"/>
    </row>
    <row r="2" spans="1:9" s="110" customFormat="1" ht="18" customHeight="1" thickBot="1">
      <c r="A2" s="110" t="s">
        <v>590</v>
      </c>
      <c r="H2" s="665" t="s">
        <v>591</v>
      </c>
      <c r="I2" s="665"/>
    </row>
    <row r="3" spans="1:9" s="15" customFormat="1" ht="24.75" customHeight="1">
      <c r="A3" s="668" t="s">
        <v>822</v>
      </c>
      <c r="B3" s="666" t="s">
        <v>575</v>
      </c>
      <c r="C3" s="666"/>
      <c r="D3" s="666"/>
      <c r="E3" s="666"/>
      <c r="F3" s="666"/>
      <c r="G3" s="666"/>
      <c r="H3" s="667"/>
      <c r="I3" s="671" t="s">
        <v>823</v>
      </c>
    </row>
    <row r="4" spans="1:10" s="15" customFormat="1" ht="24.75" customHeight="1">
      <c r="A4" s="669"/>
      <c r="B4" s="3" t="s">
        <v>576</v>
      </c>
      <c r="C4" s="396">
        <v>1</v>
      </c>
      <c r="D4" s="396">
        <v>2</v>
      </c>
      <c r="E4" s="396">
        <v>3</v>
      </c>
      <c r="F4" s="396">
        <v>4</v>
      </c>
      <c r="G4" s="396">
        <v>5</v>
      </c>
      <c r="H4" s="396" t="s">
        <v>577</v>
      </c>
      <c r="I4" s="672"/>
      <c r="J4" s="369"/>
    </row>
    <row r="5" spans="1:10" s="15" customFormat="1" ht="24.75" customHeight="1">
      <c r="A5" s="670"/>
      <c r="B5" s="397" t="s">
        <v>578</v>
      </c>
      <c r="C5" s="398"/>
      <c r="D5" s="398"/>
      <c r="E5" s="398"/>
      <c r="F5" s="398"/>
      <c r="G5" s="398"/>
      <c r="H5" s="399" t="s">
        <v>579</v>
      </c>
      <c r="I5" s="673"/>
      <c r="J5" s="369"/>
    </row>
    <row r="6" spans="1:9" s="15" customFormat="1" ht="34.5" customHeight="1">
      <c r="A6" s="415" t="s">
        <v>580</v>
      </c>
      <c r="B6" s="400">
        <f>SUM(C6:H6)</f>
        <v>105166</v>
      </c>
      <c r="C6" s="400">
        <v>24940</v>
      </c>
      <c r="D6" s="400">
        <v>33937</v>
      </c>
      <c r="E6" s="400">
        <v>28765</v>
      </c>
      <c r="F6" s="400">
        <v>11566</v>
      </c>
      <c r="G6" s="400">
        <v>4253</v>
      </c>
      <c r="H6" s="400">
        <v>1705</v>
      </c>
      <c r="I6" s="401" t="s">
        <v>580</v>
      </c>
    </row>
    <row r="7" spans="1:9" s="15" customFormat="1" ht="34.5" customHeight="1">
      <c r="A7" s="3" t="s">
        <v>581</v>
      </c>
      <c r="B7" s="400">
        <f aca="true" t="shared" si="0" ref="B7:B13">SUM(C7:H7)</f>
        <v>118144</v>
      </c>
      <c r="C7" s="400">
        <v>23378</v>
      </c>
      <c r="D7" s="400">
        <v>27483</v>
      </c>
      <c r="E7" s="400">
        <v>29316</v>
      </c>
      <c r="F7" s="400">
        <v>21925</v>
      </c>
      <c r="G7" s="400">
        <v>11164</v>
      </c>
      <c r="H7" s="400">
        <v>4878</v>
      </c>
      <c r="I7" s="10" t="s">
        <v>581</v>
      </c>
    </row>
    <row r="8" spans="1:9" s="15" customFormat="1" ht="34.5" customHeight="1">
      <c r="A8" s="3" t="s">
        <v>582</v>
      </c>
      <c r="B8" s="400">
        <f t="shared" si="0"/>
        <v>131367</v>
      </c>
      <c r="C8" s="400">
        <v>19930</v>
      </c>
      <c r="D8" s="400">
        <v>32187</v>
      </c>
      <c r="E8" s="400">
        <v>35181</v>
      </c>
      <c r="F8" s="400">
        <v>25088</v>
      </c>
      <c r="G8" s="400">
        <v>13725</v>
      </c>
      <c r="H8" s="400">
        <v>5256</v>
      </c>
      <c r="I8" s="10" t="s">
        <v>582</v>
      </c>
    </row>
    <row r="9" spans="1:9" s="15" customFormat="1" ht="34.5" customHeight="1">
      <c r="A9" s="3" t="s">
        <v>228</v>
      </c>
      <c r="B9" s="400">
        <v>146426</v>
      </c>
      <c r="C9" s="400">
        <v>7630</v>
      </c>
      <c r="D9" s="400">
        <v>20345</v>
      </c>
      <c r="E9" s="400">
        <v>34242</v>
      </c>
      <c r="F9" s="400">
        <v>48951</v>
      </c>
      <c r="G9" s="400">
        <v>25286</v>
      </c>
      <c r="H9" s="400">
        <v>9972</v>
      </c>
      <c r="I9" s="10" t="s">
        <v>228</v>
      </c>
    </row>
    <row r="10" spans="1:9" s="15" customFormat="1" ht="34.5" customHeight="1">
      <c r="A10" s="3" t="s">
        <v>583</v>
      </c>
      <c r="B10" s="400">
        <v>157563</v>
      </c>
      <c r="C10" s="400">
        <v>8349</v>
      </c>
      <c r="D10" s="400">
        <v>15384</v>
      </c>
      <c r="E10" s="400">
        <v>37340</v>
      </c>
      <c r="F10" s="400">
        <v>57831</v>
      </c>
      <c r="G10" s="400">
        <v>29378</v>
      </c>
      <c r="H10" s="400">
        <v>9281</v>
      </c>
      <c r="I10" s="10" t="s">
        <v>584</v>
      </c>
    </row>
    <row r="11" spans="1:9" s="8" customFormat="1" ht="34.5" customHeight="1">
      <c r="A11" s="9" t="s">
        <v>585</v>
      </c>
      <c r="B11" s="402">
        <f t="shared" si="0"/>
        <v>179199</v>
      </c>
      <c r="C11" s="402">
        <f aca="true" t="shared" si="1" ref="C11:H11">SUM(C12:C13)</f>
        <v>8847</v>
      </c>
      <c r="D11" s="402">
        <f t="shared" si="1"/>
        <v>12427</v>
      </c>
      <c r="E11" s="402">
        <f t="shared" si="1"/>
        <v>35164</v>
      </c>
      <c r="F11" s="402">
        <f t="shared" si="1"/>
        <v>69473</v>
      </c>
      <c r="G11" s="402">
        <f t="shared" si="1"/>
        <v>40547</v>
      </c>
      <c r="H11" s="402">
        <f t="shared" si="1"/>
        <v>12741</v>
      </c>
      <c r="I11" s="11" t="s">
        <v>585</v>
      </c>
    </row>
    <row r="12" spans="1:9" s="388" customFormat="1" ht="34.5" customHeight="1">
      <c r="A12" s="382" t="s">
        <v>586</v>
      </c>
      <c r="B12" s="403">
        <f t="shared" si="0"/>
        <v>131953</v>
      </c>
      <c r="C12" s="404">
        <v>7953</v>
      </c>
      <c r="D12" s="404">
        <v>9123</v>
      </c>
      <c r="E12" s="404">
        <v>25184</v>
      </c>
      <c r="F12" s="404">
        <v>53528</v>
      </c>
      <c r="G12" s="404">
        <v>27229</v>
      </c>
      <c r="H12" s="405">
        <v>8936</v>
      </c>
      <c r="I12" s="406" t="s">
        <v>572</v>
      </c>
    </row>
    <row r="13" spans="1:9" s="388" customFormat="1" ht="34.5" customHeight="1" thickBot="1">
      <c r="A13" s="391" t="s">
        <v>587</v>
      </c>
      <c r="B13" s="407">
        <f t="shared" si="0"/>
        <v>47246</v>
      </c>
      <c r="C13" s="408">
        <v>894</v>
      </c>
      <c r="D13" s="408">
        <v>3304</v>
      </c>
      <c r="E13" s="408">
        <v>9980</v>
      </c>
      <c r="F13" s="408">
        <v>15945</v>
      </c>
      <c r="G13" s="408">
        <v>13318</v>
      </c>
      <c r="H13" s="409">
        <v>3805</v>
      </c>
      <c r="I13" s="410" t="s">
        <v>588</v>
      </c>
    </row>
    <row r="14" spans="1:9" s="126" customFormat="1" ht="15.75" customHeight="1">
      <c r="A14" s="161" t="s">
        <v>592</v>
      </c>
      <c r="B14" s="117"/>
      <c r="C14" s="117"/>
      <c r="E14" s="117"/>
      <c r="F14" s="117"/>
      <c r="G14" s="117"/>
      <c r="H14" s="117"/>
      <c r="I14" s="413" t="s">
        <v>593</v>
      </c>
    </row>
    <row r="15" s="126" customFormat="1" ht="18.75" customHeight="1">
      <c r="A15" s="88" t="s">
        <v>765</v>
      </c>
    </row>
    <row r="16" spans="1:13" s="162" customFormat="1" ht="13.5">
      <c r="A16" s="126" t="s">
        <v>777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</row>
  </sheetData>
  <mergeCells count="5">
    <mergeCell ref="A1:I1"/>
    <mergeCell ref="H2:I2"/>
    <mergeCell ref="B3:H3"/>
    <mergeCell ref="A3:A5"/>
    <mergeCell ref="I3:I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R48"/>
  <sheetViews>
    <sheetView zoomScale="75" zoomScaleNormal="75" zoomScaleSheetLayoutView="75" workbookViewId="0" topLeftCell="A1">
      <selection activeCell="I16" sqref="I16"/>
    </sheetView>
  </sheetViews>
  <sheetFormatPr defaultColWidth="8.88671875" defaultRowHeight="13.5"/>
  <cols>
    <col min="1" max="1" width="16.6640625" style="41" customWidth="1"/>
    <col min="2" max="7" width="12.21484375" style="7" customWidth="1"/>
    <col min="8" max="9" width="12.21484375" style="0" customWidth="1"/>
    <col min="10" max="10" width="16.77734375" style="0" customWidth="1"/>
    <col min="11" max="11" width="11.77734375" style="0" customWidth="1"/>
  </cols>
  <sheetData>
    <row r="1" spans="1:10" s="435" customFormat="1" ht="24" customHeight="1">
      <c r="A1" s="675" t="s">
        <v>594</v>
      </c>
      <c r="B1" s="675"/>
      <c r="C1" s="675"/>
      <c r="D1" s="675"/>
      <c r="E1" s="675"/>
      <c r="F1" s="675"/>
      <c r="G1" s="675"/>
      <c r="H1" s="675"/>
      <c r="I1" s="675"/>
      <c r="J1" s="675"/>
    </row>
    <row r="2" spans="1:10" s="110" customFormat="1" ht="18" customHeight="1" thickBot="1">
      <c r="A2" s="145" t="s">
        <v>595</v>
      </c>
      <c r="J2" s="332" t="s">
        <v>596</v>
      </c>
    </row>
    <row r="3" spans="1:10" s="162" customFormat="1" ht="19.5" customHeight="1">
      <c r="A3" s="598" t="s">
        <v>597</v>
      </c>
      <c r="B3" s="671" t="s">
        <v>598</v>
      </c>
      <c r="C3" s="676"/>
      <c r="D3" s="668"/>
      <c r="E3" s="671" t="s">
        <v>599</v>
      </c>
      <c r="F3" s="676"/>
      <c r="G3" s="668"/>
      <c r="H3" s="436" t="s">
        <v>600</v>
      </c>
      <c r="I3" s="437" t="s">
        <v>601</v>
      </c>
      <c r="J3" s="677" t="s">
        <v>602</v>
      </c>
    </row>
    <row r="4" spans="1:10" s="162" customFormat="1" ht="19.5" customHeight="1">
      <c r="A4" s="599"/>
      <c r="B4" s="438" t="s">
        <v>556</v>
      </c>
      <c r="C4" s="438" t="s">
        <v>603</v>
      </c>
      <c r="D4" s="438" t="s">
        <v>604</v>
      </c>
      <c r="E4" s="438" t="s">
        <v>556</v>
      </c>
      <c r="F4" s="438" t="s">
        <v>603</v>
      </c>
      <c r="G4" s="438" t="s">
        <v>604</v>
      </c>
      <c r="H4" s="10"/>
      <c r="I4" s="396"/>
      <c r="J4" s="678"/>
    </row>
    <row r="5" spans="1:10" s="162" customFormat="1" ht="19.5" customHeight="1">
      <c r="A5" s="600"/>
      <c r="B5" s="398" t="s">
        <v>605</v>
      </c>
      <c r="C5" s="398" t="s">
        <v>606</v>
      </c>
      <c r="D5" s="398" t="s">
        <v>607</v>
      </c>
      <c r="E5" s="398" t="s">
        <v>605</v>
      </c>
      <c r="F5" s="398" t="s">
        <v>606</v>
      </c>
      <c r="G5" s="398" t="s">
        <v>607</v>
      </c>
      <c r="H5" s="439" t="s">
        <v>608</v>
      </c>
      <c r="I5" s="399" t="s">
        <v>609</v>
      </c>
      <c r="J5" s="679"/>
    </row>
    <row r="6" spans="1:70" s="2" customFormat="1" ht="17.25" customHeight="1">
      <c r="A6" s="98" t="s">
        <v>610</v>
      </c>
      <c r="B6" s="28">
        <f>C6+D6</f>
        <v>4714</v>
      </c>
      <c r="C6" s="28">
        <v>2445</v>
      </c>
      <c r="D6" s="28">
        <v>2269</v>
      </c>
      <c r="E6" s="28">
        <f>F6+G6</f>
        <v>1126</v>
      </c>
      <c r="F6" s="28">
        <v>581</v>
      </c>
      <c r="G6" s="28">
        <v>545</v>
      </c>
      <c r="H6" s="28">
        <v>2046</v>
      </c>
      <c r="I6" s="28">
        <v>967</v>
      </c>
      <c r="J6" s="367" t="s">
        <v>610</v>
      </c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</row>
    <row r="7" spans="1:10" s="27" customFormat="1" ht="17.25" customHeight="1">
      <c r="A7" s="98" t="s">
        <v>611</v>
      </c>
      <c r="B7" s="25">
        <v>1441</v>
      </c>
      <c r="C7" s="26" t="s">
        <v>612</v>
      </c>
      <c r="D7" s="26" t="s">
        <v>612</v>
      </c>
      <c r="E7" s="25">
        <v>780</v>
      </c>
      <c r="F7" s="26" t="s">
        <v>612</v>
      </c>
      <c r="G7" s="26" t="s">
        <v>612</v>
      </c>
      <c r="H7" s="25">
        <v>762</v>
      </c>
      <c r="I7" s="25">
        <v>320</v>
      </c>
      <c r="J7" s="128" t="s">
        <v>613</v>
      </c>
    </row>
    <row r="8" spans="1:10" s="2" customFormat="1" ht="17.25" customHeight="1">
      <c r="A8" s="98" t="s">
        <v>614</v>
      </c>
      <c r="B8" s="28">
        <f>C8+D8</f>
        <v>4138</v>
      </c>
      <c r="C8" s="28">
        <v>2209</v>
      </c>
      <c r="D8" s="28">
        <v>1929</v>
      </c>
      <c r="E8" s="28">
        <f>F8+G8</f>
        <v>1122</v>
      </c>
      <c r="F8" s="28">
        <v>597</v>
      </c>
      <c r="G8" s="28">
        <v>525</v>
      </c>
      <c r="H8" s="28">
        <v>1973</v>
      </c>
      <c r="I8" s="28">
        <v>939</v>
      </c>
      <c r="J8" s="128" t="s">
        <v>614</v>
      </c>
    </row>
    <row r="9" spans="1:10" s="27" customFormat="1" ht="17.25" customHeight="1">
      <c r="A9" s="98" t="s">
        <v>615</v>
      </c>
      <c r="B9" s="25">
        <v>1279</v>
      </c>
      <c r="C9" s="26">
        <v>655</v>
      </c>
      <c r="D9" s="26">
        <v>624</v>
      </c>
      <c r="E9" s="25">
        <v>719</v>
      </c>
      <c r="F9" s="26">
        <v>360</v>
      </c>
      <c r="G9" s="26">
        <v>359</v>
      </c>
      <c r="H9" s="25">
        <v>710</v>
      </c>
      <c r="I9" s="25">
        <v>298</v>
      </c>
      <c r="J9" s="128" t="s">
        <v>615</v>
      </c>
    </row>
    <row r="10" spans="1:10" s="15" customFormat="1" ht="17.25" customHeight="1">
      <c r="A10" s="98" t="s">
        <v>616</v>
      </c>
      <c r="B10" s="28">
        <v>3641</v>
      </c>
      <c r="C10" s="28">
        <v>1960</v>
      </c>
      <c r="D10" s="28">
        <v>1681</v>
      </c>
      <c r="E10" s="28">
        <v>1093</v>
      </c>
      <c r="F10" s="28">
        <v>576</v>
      </c>
      <c r="G10" s="28">
        <v>517</v>
      </c>
      <c r="H10" s="28">
        <v>1923</v>
      </c>
      <c r="I10" s="28">
        <v>1134</v>
      </c>
      <c r="J10" s="128" t="s">
        <v>616</v>
      </c>
    </row>
    <row r="11" spans="1:10" s="27" customFormat="1" ht="17.25" customHeight="1">
      <c r="A11" s="98" t="s">
        <v>617</v>
      </c>
      <c r="B11" s="25">
        <v>1068</v>
      </c>
      <c r="C11" s="26">
        <v>605</v>
      </c>
      <c r="D11" s="26">
        <v>463</v>
      </c>
      <c r="E11" s="25">
        <v>728</v>
      </c>
      <c r="F11" s="26">
        <v>332</v>
      </c>
      <c r="G11" s="26">
        <v>396</v>
      </c>
      <c r="H11" s="25">
        <v>653</v>
      </c>
      <c r="I11" s="25">
        <v>324</v>
      </c>
      <c r="J11" s="128" t="s">
        <v>617</v>
      </c>
    </row>
    <row r="12" spans="1:10" s="4" customFormat="1" ht="17.25" customHeight="1">
      <c r="A12" s="98" t="s">
        <v>618</v>
      </c>
      <c r="B12" s="10">
        <v>3976</v>
      </c>
      <c r="C12" s="23">
        <v>2086</v>
      </c>
      <c r="D12" s="23">
        <v>1890</v>
      </c>
      <c r="E12" s="23">
        <v>1113</v>
      </c>
      <c r="F12" s="23">
        <v>592</v>
      </c>
      <c r="G12" s="23">
        <v>521</v>
      </c>
      <c r="H12" s="23">
        <v>1852</v>
      </c>
      <c r="I12" s="23">
        <v>1252</v>
      </c>
      <c r="J12" s="128" t="s">
        <v>618</v>
      </c>
    </row>
    <row r="13" spans="1:10" s="27" customFormat="1" ht="17.25" customHeight="1">
      <c r="A13" s="98" t="s">
        <v>619</v>
      </c>
      <c r="B13" s="25">
        <v>1003</v>
      </c>
      <c r="C13" s="26">
        <v>542</v>
      </c>
      <c r="D13" s="26">
        <v>461</v>
      </c>
      <c r="E13" s="25">
        <v>712</v>
      </c>
      <c r="F13" s="26">
        <v>370</v>
      </c>
      <c r="G13" s="26">
        <v>342</v>
      </c>
      <c r="H13" s="25">
        <v>624</v>
      </c>
      <c r="I13" s="25">
        <v>364</v>
      </c>
      <c r="J13" s="128" t="s">
        <v>619</v>
      </c>
    </row>
    <row r="14" spans="1:10" s="24" customFormat="1" ht="17.25" customHeight="1">
      <c r="A14" s="99" t="s">
        <v>620</v>
      </c>
      <c r="B14" s="30">
        <v>3483</v>
      </c>
      <c r="C14" s="30">
        <v>1799</v>
      </c>
      <c r="D14" s="30">
        <v>1684</v>
      </c>
      <c r="E14" s="30">
        <v>1188</v>
      </c>
      <c r="F14" s="30">
        <v>649</v>
      </c>
      <c r="G14" s="30">
        <v>539</v>
      </c>
      <c r="H14" s="30">
        <v>1877</v>
      </c>
      <c r="I14" s="30">
        <v>1013</v>
      </c>
      <c r="J14" s="129" t="s">
        <v>620</v>
      </c>
    </row>
    <row r="15" spans="1:10" s="418" customFormat="1" ht="17.25" customHeight="1">
      <c r="A15" s="127" t="s">
        <v>621</v>
      </c>
      <c r="B15" s="416">
        <v>2954</v>
      </c>
      <c r="C15" s="416">
        <v>1525</v>
      </c>
      <c r="D15" s="416">
        <v>1429</v>
      </c>
      <c r="E15" s="416">
        <v>977</v>
      </c>
      <c r="F15" s="416">
        <v>535</v>
      </c>
      <c r="G15" s="416">
        <v>442</v>
      </c>
      <c r="H15" s="416">
        <v>1492</v>
      </c>
      <c r="I15" s="416">
        <v>838</v>
      </c>
      <c r="J15" s="417" t="s">
        <v>622</v>
      </c>
    </row>
    <row r="16" spans="1:10" s="14" customFormat="1" ht="17.25" customHeight="1">
      <c r="A16" s="100" t="s">
        <v>623</v>
      </c>
      <c r="B16" s="42">
        <f>SUM(C16:D16)</f>
        <v>4138</v>
      </c>
      <c r="C16" s="42">
        <f>SUM(C17:C28)</f>
        <v>2192</v>
      </c>
      <c r="D16" s="42">
        <f>SUM(D17:D28)</f>
        <v>1946</v>
      </c>
      <c r="E16" s="42">
        <f>SUM(F16:G16)</f>
        <v>1917</v>
      </c>
      <c r="F16" s="42">
        <f>SUM(F17:F28)</f>
        <v>985</v>
      </c>
      <c r="G16" s="42">
        <f>SUM(G17:G28)</f>
        <v>932</v>
      </c>
      <c r="H16" s="42">
        <f>SUM(H17:H28)</f>
        <v>2476</v>
      </c>
      <c r="I16" s="42">
        <f>SUM(I17:I28)</f>
        <v>1229</v>
      </c>
      <c r="J16" s="11" t="s">
        <v>623</v>
      </c>
    </row>
    <row r="17" spans="1:10" s="424" customFormat="1" ht="17.25" customHeight="1">
      <c r="A17" s="419" t="s">
        <v>624</v>
      </c>
      <c r="B17" s="420">
        <f>SUM(C17:D17)</f>
        <v>347</v>
      </c>
      <c r="C17" s="421">
        <v>173</v>
      </c>
      <c r="D17" s="422">
        <v>174</v>
      </c>
      <c r="E17" s="422">
        <f>SUM(F17:G17)</f>
        <v>190</v>
      </c>
      <c r="F17" s="422">
        <v>99</v>
      </c>
      <c r="G17" s="422">
        <v>91</v>
      </c>
      <c r="H17" s="421">
        <v>289</v>
      </c>
      <c r="I17" s="422">
        <v>110</v>
      </c>
      <c r="J17" s="423" t="s">
        <v>625</v>
      </c>
    </row>
    <row r="18" spans="1:10" s="424" customFormat="1" ht="17.25" customHeight="1">
      <c r="A18" s="419" t="s">
        <v>626</v>
      </c>
      <c r="B18" s="420">
        <f aca="true" t="shared" si="0" ref="B18:B27">SUM(C18:D18)</f>
        <v>339</v>
      </c>
      <c r="C18" s="421">
        <v>186</v>
      </c>
      <c r="D18" s="422">
        <v>153</v>
      </c>
      <c r="E18" s="422">
        <f aca="true" t="shared" si="1" ref="E18:E28">SUM(F18:G18)</f>
        <v>153</v>
      </c>
      <c r="F18" s="422">
        <v>79</v>
      </c>
      <c r="G18" s="422">
        <v>74</v>
      </c>
      <c r="H18" s="421">
        <v>174</v>
      </c>
      <c r="I18" s="422">
        <v>96</v>
      </c>
      <c r="J18" s="423" t="s">
        <v>627</v>
      </c>
    </row>
    <row r="19" spans="1:10" s="424" customFormat="1" ht="17.25" customHeight="1">
      <c r="A19" s="419" t="s">
        <v>628</v>
      </c>
      <c r="B19" s="420">
        <f t="shared" si="0"/>
        <v>398</v>
      </c>
      <c r="C19" s="421">
        <v>217</v>
      </c>
      <c r="D19" s="422">
        <v>181</v>
      </c>
      <c r="E19" s="422">
        <f t="shared" si="1"/>
        <v>149</v>
      </c>
      <c r="F19" s="422">
        <v>74</v>
      </c>
      <c r="G19" s="422">
        <v>75</v>
      </c>
      <c r="H19" s="421">
        <v>254</v>
      </c>
      <c r="I19" s="422">
        <v>114</v>
      </c>
      <c r="J19" s="423" t="s">
        <v>629</v>
      </c>
    </row>
    <row r="20" spans="1:10" s="424" customFormat="1" ht="17.25" customHeight="1">
      <c r="A20" s="419" t="s">
        <v>630</v>
      </c>
      <c r="B20" s="420">
        <f t="shared" si="0"/>
        <v>346</v>
      </c>
      <c r="C20" s="421">
        <v>184</v>
      </c>
      <c r="D20" s="422">
        <v>162</v>
      </c>
      <c r="E20" s="422">
        <f t="shared" si="1"/>
        <v>155</v>
      </c>
      <c r="F20" s="422">
        <v>81</v>
      </c>
      <c r="G20" s="422">
        <v>74</v>
      </c>
      <c r="H20" s="421">
        <v>250</v>
      </c>
      <c r="I20" s="422">
        <v>102</v>
      </c>
      <c r="J20" s="423" t="s">
        <v>631</v>
      </c>
    </row>
    <row r="21" spans="1:10" s="424" customFormat="1" ht="17.25" customHeight="1">
      <c r="A21" s="419" t="s">
        <v>632</v>
      </c>
      <c r="B21" s="420">
        <f t="shared" si="0"/>
        <v>336</v>
      </c>
      <c r="C21" s="421">
        <v>184</v>
      </c>
      <c r="D21" s="422">
        <v>152</v>
      </c>
      <c r="E21" s="422">
        <f t="shared" si="1"/>
        <v>136</v>
      </c>
      <c r="F21" s="422">
        <v>74</v>
      </c>
      <c r="G21" s="422">
        <v>62</v>
      </c>
      <c r="H21" s="421">
        <v>242</v>
      </c>
      <c r="I21" s="425">
        <v>103</v>
      </c>
      <c r="J21" s="423" t="s">
        <v>633</v>
      </c>
    </row>
    <row r="22" spans="1:10" s="424" customFormat="1" ht="17.25" customHeight="1">
      <c r="A22" s="419" t="s">
        <v>634</v>
      </c>
      <c r="B22" s="420">
        <f t="shared" si="0"/>
        <v>335</v>
      </c>
      <c r="C22" s="421">
        <v>178</v>
      </c>
      <c r="D22" s="422">
        <v>157</v>
      </c>
      <c r="E22" s="422">
        <f t="shared" si="1"/>
        <v>154</v>
      </c>
      <c r="F22" s="422">
        <v>71</v>
      </c>
      <c r="G22" s="422">
        <v>83</v>
      </c>
      <c r="H22" s="421">
        <v>141</v>
      </c>
      <c r="I22" s="425">
        <v>98</v>
      </c>
      <c r="J22" s="423" t="s">
        <v>635</v>
      </c>
    </row>
    <row r="23" spans="1:10" s="424" customFormat="1" ht="17.25" customHeight="1">
      <c r="A23" s="419" t="s">
        <v>636</v>
      </c>
      <c r="B23" s="420">
        <f t="shared" si="0"/>
        <v>317</v>
      </c>
      <c r="C23" s="421">
        <v>185</v>
      </c>
      <c r="D23" s="422">
        <v>132</v>
      </c>
      <c r="E23" s="422">
        <f t="shared" si="1"/>
        <v>150</v>
      </c>
      <c r="F23" s="422">
        <v>68</v>
      </c>
      <c r="G23" s="422">
        <v>82</v>
      </c>
      <c r="H23" s="421">
        <v>81</v>
      </c>
      <c r="I23" s="425">
        <v>99</v>
      </c>
      <c r="J23" s="423" t="s">
        <v>637</v>
      </c>
    </row>
    <row r="24" spans="1:10" s="424" customFormat="1" ht="17.25" customHeight="1">
      <c r="A24" s="419" t="s">
        <v>638</v>
      </c>
      <c r="B24" s="420">
        <f t="shared" si="0"/>
        <v>321</v>
      </c>
      <c r="C24" s="421">
        <v>167</v>
      </c>
      <c r="D24" s="422">
        <v>154</v>
      </c>
      <c r="E24" s="422">
        <f t="shared" si="1"/>
        <v>159</v>
      </c>
      <c r="F24" s="422">
        <v>83</v>
      </c>
      <c r="G24" s="422">
        <v>76</v>
      </c>
      <c r="H24" s="421">
        <v>100</v>
      </c>
      <c r="I24" s="425">
        <v>113</v>
      </c>
      <c r="J24" s="423" t="s">
        <v>639</v>
      </c>
    </row>
    <row r="25" spans="1:10" s="424" customFormat="1" ht="17.25" customHeight="1">
      <c r="A25" s="419" t="s">
        <v>640</v>
      </c>
      <c r="B25" s="420">
        <f t="shared" si="0"/>
        <v>354</v>
      </c>
      <c r="C25" s="421">
        <v>195</v>
      </c>
      <c r="D25" s="422">
        <v>159</v>
      </c>
      <c r="E25" s="422">
        <f t="shared" si="1"/>
        <v>166</v>
      </c>
      <c r="F25" s="422">
        <v>89</v>
      </c>
      <c r="G25" s="422">
        <v>77</v>
      </c>
      <c r="H25" s="421">
        <v>118</v>
      </c>
      <c r="I25" s="425">
        <v>110</v>
      </c>
      <c r="J25" s="423" t="s">
        <v>641</v>
      </c>
    </row>
    <row r="26" spans="1:10" s="424" customFormat="1" ht="17.25" customHeight="1">
      <c r="A26" s="419" t="s">
        <v>181</v>
      </c>
      <c r="B26" s="420">
        <f t="shared" si="0"/>
        <v>376</v>
      </c>
      <c r="C26" s="421">
        <v>197</v>
      </c>
      <c r="D26" s="422">
        <v>179</v>
      </c>
      <c r="E26" s="422">
        <f t="shared" si="1"/>
        <v>159</v>
      </c>
      <c r="F26" s="422">
        <v>83</v>
      </c>
      <c r="G26" s="422">
        <v>76</v>
      </c>
      <c r="H26" s="421">
        <v>290</v>
      </c>
      <c r="I26" s="425">
        <v>96</v>
      </c>
      <c r="J26" s="423" t="s">
        <v>642</v>
      </c>
    </row>
    <row r="27" spans="1:10" s="426" customFormat="1" ht="17.25" customHeight="1">
      <c r="A27" s="419" t="s">
        <v>182</v>
      </c>
      <c r="B27" s="420">
        <f t="shared" si="0"/>
        <v>332</v>
      </c>
      <c r="C27" s="421">
        <v>163</v>
      </c>
      <c r="D27" s="422">
        <v>169</v>
      </c>
      <c r="E27" s="422">
        <f t="shared" si="1"/>
        <v>161</v>
      </c>
      <c r="F27" s="422">
        <v>75</v>
      </c>
      <c r="G27" s="422">
        <v>86</v>
      </c>
      <c r="H27" s="421">
        <v>275</v>
      </c>
      <c r="I27" s="425">
        <v>90</v>
      </c>
      <c r="J27" s="423" t="s">
        <v>643</v>
      </c>
    </row>
    <row r="28" spans="1:10" s="424" customFormat="1" ht="17.25" customHeight="1" thickBot="1">
      <c r="A28" s="427" t="s">
        <v>183</v>
      </c>
      <c r="B28" s="428">
        <f>SUM(C28:D28)</f>
        <v>337</v>
      </c>
      <c r="C28" s="429">
        <v>163</v>
      </c>
      <c r="D28" s="430">
        <v>174</v>
      </c>
      <c r="E28" s="430">
        <f t="shared" si="1"/>
        <v>185</v>
      </c>
      <c r="F28" s="430">
        <v>109</v>
      </c>
      <c r="G28" s="430">
        <v>76</v>
      </c>
      <c r="H28" s="429">
        <v>262</v>
      </c>
      <c r="I28" s="431">
        <v>98</v>
      </c>
      <c r="J28" s="432" t="s">
        <v>644</v>
      </c>
    </row>
    <row r="29" spans="1:10" s="186" customFormat="1" ht="14.25" customHeight="1">
      <c r="A29" s="674" t="s">
        <v>645</v>
      </c>
      <c r="B29" s="674"/>
      <c r="C29" s="674"/>
      <c r="D29" s="674"/>
      <c r="E29" s="680" t="s">
        <v>646</v>
      </c>
      <c r="F29" s="680"/>
      <c r="G29" s="680"/>
      <c r="H29" s="680"/>
      <c r="I29" s="680"/>
      <c r="J29" s="680"/>
    </row>
    <row r="30" spans="1:7" s="186" customFormat="1" ht="13.5">
      <c r="A30" s="433"/>
      <c r="B30" s="434"/>
      <c r="C30" s="434"/>
      <c r="D30" s="434"/>
      <c r="E30" s="434"/>
      <c r="F30" s="434"/>
      <c r="G30" s="434"/>
    </row>
    <row r="31" spans="1:7" s="186" customFormat="1" ht="13.5">
      <c r="A31" s="433"/>
      <c r="B31" s="434"/>
      <c r="C31" s="434"/>
      <c r="D31" s="434"/>
      <c r="E31" s="434"/>
      <c r="F31" s="434"/>
      <c r="G31" s="434"/>
    </row>
    <row r="32" spans="1:7" s="186" customFormat="1" ht="13.5">
      <c r="A32" s="433"/>
      <c r="B32" s="434"/>
      <c r="C32" s="434"/>
      <c r="D32" s="434"/>
      <c r="E32" s="434"/>
      <c r="F32" s="434"/>
      <c r="G32" s="434"/>
    </row>
    <row r="33" spans="1:7" s="186" customFormat="1" ht="13.5">
      <c r="A33" s="433"/>
      <c r="B33" s="434"/>
      <c r="C33" s="434"/>
      <c r="D33" s="434"/>
      <c r="E33" s="434"/>
      <c r="F33" s="434"/>
      <c r="G33" s="434"/>
    </row>
    <row r="34" spans="1:7" s="1" customFormat="1" ht="13.5">
      <c r="A34" s="18"/>
      <c r="B34" s="6"/>
      <c r="C34" s="6"/>
      <c r="D34" s="6"/>
      <c r="E34" s="6"/>
      <c r="F34" s="6"/>
      <c r="G34" s="6"/>
    </row>
    <row r="35" spans="1:7" s="1" customFormat="1" ht="13.5">
      <c r="A35" s="18"/>
      <c r="B35" s="6"/>
      <c r="C35" s="6"/>
      <c r="D35" s="6"/>
      <c r="E35" s="6"/>
      <c r="F35" s="6"/>
      <c r="G35" s="6"/>
    </row>
    <row r="36" spans="1:7" s="1" customFormat="1" ht="13.5">
      <c r="A36" s="18"/>
      <c r="B36" s="6"/>
      <c r="C36" s="6"/>
      <c r="D36" s="6"/>
      <c r="E36" s="6"/>
      <c r="F36" s="6"/>
      <c r="G36" s="6"/>
    </row>
    <row r="37" spans="1:7" s="1" customFormat="1" ht="13.5">
      <c r="A37" s="18"/>
      <c r="B37" s="6"/>
      <c r="C37" s="6"/>
      <c r="D37" s="6"/>
      <c r="E37" s="6"/>
      <c r="F37" s="6"/>
      <c r="G37" s="6"/>
    </row>
    <row r="38" spans="1:7" s="1" customFormat="1" ht="13.5">
      <c r="A38" s="18"/>
      <c r="B38" s="6"/>
      <c r="C38" s="6"/>
      <c r="D38" s="6"/>
      <c r="E38" s="6"/>
      <c r="F38" s="6"/>
      <c r="G38" s="6"/>
    </row>
    <row r="39" spans="1:7" s="1" customFormat="1" ht="13.5">
      <c r="A39" s="18"/>
      <c r="B39" s="6"/>
      <c r="C39" s="6"/>
      <c r="D39" s="6"/>
      <c r="E39" s="6"/>
      <c r="F39" s="6"/>
      <c r="G39" s="6"/>
    </row>
    <row r="40" spans="1:7" s="1" customFormat="1" ht="13.5">
      <c r="A40" s="18"/>
      <c r="B40" s="6"/>
      <c r="C40" s="6"/>
      <c r="D40" s="6"/>
      <c r="E40" s="6"/>
      <c r="F40" s="6"/>
      <c r="G40" s="6"/>
    </row>
    <row r="41" spans="1:7" s="1" customFormat="1" ht="13.5">
      <c r="A41" s="18"/>
      <c r="B41" s="6"/>
      <c r="C41" s="6"/>
      <c r="D41" s="6"/>
      <c r="E41" s="6"/>
      <c r="F41" s="6"/>
      <c r="G41" s="6"/>
    </row>
    <row r="42" spans="1:7" s="1" customFormat="1" ht="13.5">
      <c r="A42" s="18"/>
      <c r="B42" s="6"/>
      <c r="C42" s="6"/>
      <c r="D42" s="6"/>
      <c r="E42" s="6"/>
      <c r="F42" s="6"/>
      <c r="G42" s="6"/>
    </row>
    <row r="43" spans="1:7" s="1" customFormat="1" ht="13.5">
      <c r="A43" s="18"/>
      <c r="B43" s="6"/>
      <c r="C43" s="6"/>
      <c r="D43" s="6"/>
      <c r="E43" s="6"/>
      <c r="F43" s="6"/>
      <c r="G43" s="6"/>
    </row>
    <row r="44" spans="1:7" s="1" customFormat="1" ht="13.5">
      <c r="A44" s="18"/>
      <c r="B44" s="6"/>
      <c r="C44" s="6"/>
      <c r="D44" s="6"/>
      <c r="E44" s="6"/>
      <c r="F44" s="6"/>
      <c r="G44" s="6"/>
    </row>
    <row r="45" spans="1:7" s="1" customFormat="1" ht="13.5">
      <c r="A45" s="18"/>
      <c r="B45" s="6"/>
      <c r="C45" s="6"/>
      <c r="D45" s="6"/>
      <c r="E45" s="6"/>
      <c r="F45" s="6"/>
      <c r="G45" s="6"/>
    </row>
    <row r="46" spans="1:7" s="1" customFormat="1" ht="13.5">
      <c r="A46" s="18"/>
      <c r="B46" s="6"/>
      <c r="C46" s="6"/>
      <c r="D46" s="6"/>
      <c r="E46" s="6"/>
      <c r="F46" s="6"/>
      <c r="G46" s="6"/>
    </row>
    <row r="47" spans="1:7" s="1" customFormat="1" ht="13.5">
      <c r="A47" s="18"/>
      <c r="B47" s="6"/>
      <c r="C47" s="6"/>
      <c r="D47" s="6"/>
      <c r="E47" s="6"/>
      <c r="F47" s="6"/>
      <c r="G47" s="6"/>
    </row>
    <row r="48" spans="1:23" s="1" customFormat="1" ht="13.5">
      <c r="A48" s="18"/>
      <c r="B48" s="7"/>
      <c r="C48" s="7"/>
      <c r="D48" s="7"/>
      <c r="E48" s="7"/>
      <c r="F48" s="7"/>
      <c r="G48" s="7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</row>
  </sheetData>
  <mergeCells count="7">
    <mergeCell ref="A29:D29"/>
    <mergeCell ref="A1:J1"/>
    <mergeCell ref="B3:D3"/>
    <mergeCell ref="E3:G3"/>
    <mergeCell ref="A3:A5"/>
    <mergeCell ref="J3:J5"/>
    <mergeCell ref="E29:J29"/>
  </mergeCells>
  <printOptions/>
  <pageMargins left="0.75" right="0.75" top="1" bottom="1" header="0.5" footer="0.5"/>
  <pageSetup horizontalDpi="600" verticalDpi="600" orientation="landscape" paperSize="9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37"/>
  <sheetViews>
    <sheetView zoomScaleSheetLayoutView="100" workbookViewId="0" topLeftCell="A10">
      <selection activeCell="N20" sqref="N20"/>
    </sheetView>
  </sheetViews>
  <sheetFormatPr defaultColWidth="8.88671875" defaultRowHeight="13.5"/>
  <cols>
    <col min="1" max="1" width="16.77734375" style="0" customWidth="1"/>
    <col min="2" max="2" width="10.77734375" style="0" customWidth="1"/>
    <col min="3" max="3" width="9.77734375" style="0" customWidth="1"/>
    <col min="4" max="4" width="10.77734375" style="0" customWidth="1"/>
    <col min="5" max="5" width="9.77734375" style="0" customWidth="1"/>
    <col min="6" max="6" width="10.77734375" style="0" customWidth="1"/>
    <col min="7" max="7" width="9.77734375" style="0" customWidth="1"/>
    <col min="8" max="8" width="10.77734375" style="0" customWidth="1"/>
    <col min="9" max="9" width="9.77734375" style="0" customWidth="1"/>
    <col min="10" max="10" width="10.77734375" style="0" customWidth="1"/>
    <col min="11" max="11" width="9.88671875" style="0" customWidth="1"/>
    <col min="12" max="12" width="10.77734375" style="0" customWidth="1"/>
    <col min="13" max="13" width="9.77734375" style="0" customWidth="1"/>
    <col min="14" max="14" width="16.3359375" style="0" customWidth="1"/>
    <col min="15" max="16384" width="9.99609375" style="0" customWidth="1"/>
  </cols>
  <sheetData>
    <row r="1" spans="1:14" s="442" customFormat="1" ht="24" customHeight="1">
      <c r="A1" s="691" t="s">
        <v>671</v>
      </c>
      <c r="B1" s="691"/>
      <c r="C1" s="691"/>
      <c r="D1" s="691"/>
      <c r="E1" s="691"/>
      <c r="F1" s="691"/>
      <c r="G1" s="691"/>
      <c r="H1" s="691"/>
      <c r="I1" s="691"/>
      <c r="J1" s="691"/>
      <c r="K1" s="691"/>
      <c r="L1" s="691"/>
      <c r="M1" s="691"/>
      <c r="N1" s="691"/>
    </row>
    <row r="2" spans="1:14" s="110" customFormat="1" ht="15" customHeight="1" thickBot="1">
      <c r="A2" s="111" t="s">
        <v>647</v>
      </c>
      <c r="B2" s="111"/>
      <c r="I2" s="164"/>
      <c r="J2" s="111"/>
      <c r="K2" s="111"/>
      <c r="L2" s="111"/>
      <c r="M2" s="111"/>
      <c r="N2" s="164" t="s">
        <v>648</v>
      </c>
    </row>
    <row r="3" spans="1:14" s="15" customFormat="1" ht="18.75" customHeight="1">
      <c r="A3" s="639" t="s">
        <v>649</v>
      </c>
      <c r="B3" s="638" t="s">
        <v>650</v>
      </c>
      <c r="C3" s="692"/>
      <c r="D3" s="692"/>
      <c r="E3" s="639"/>
      <c r="F3" s="638" t="s">
        <v>651</v>
      </c>
      <c r="G3" s="639"/>
      <c r="H3" s="638" t="s">
        <v>652</v>
      </c>
      <c r="I3" s="692"/>
      <c r="J3" s="692"/>
      <c r="K3" s="639"/>
      <c r="L3" s="638" t="s">
        <v>672</v>
      </c>
      <c r="M3" s="639"/>
      <c r="N3" s="638" t="s">
        <v>653</v>
      </c>
    </row>
    <row r="4" spans="1:14" s="15" customFormat="1" ht="18.75" customHeight="1">
      <c r="A4" s="641"/>
      <c r="B4" s="687" t="s">
        <v>654</v>
      </c>
      <c r="C4" s="688"/>
      <c r="D4" s="688"/>
      <c r="E4" s="689"/>
      <c r="F4" s="683" t="s">
        <v>655</v>
      </c>
      <c r="G4" s="684"/>
      <c r="H4" s="687" t="s">
        <v>656</v>
      </c>
      <c r="I4" s="688"/>
      <c r="J4" s="688"/>
      <c r="K4" s="689"/>
      <c r="L4" s="128"/>
      <c r="M4" s="98"/>
      <c r="N4" s="643"/>
    </row>
    <row r="5" spans="1:14" s="15" customFormat="1" ht="18.75" customHeight="1">
      <c r="A5" s="641"/>
      <c r="B5" s="681" t="s">
        <v>657</v>
      </c>
      <c r="C5" s="682"/>
      <c r="D5" s="681" t="s">
        <v>658</v>
      </c>
      <c r="E5" s="682"/>
      <c r="F5" s="643" t="s">
        <v>659</v>
      </c>
      <c r="G5" s="641"/>
      <c r="H5" s="681" t="s">
        <v>657</v>
      </c>
      <c r="I5" s="682"/>
      <c r="J5" s="681" t="s">
        <v>658</v>
      </c>
      <c r="K5" s="682"/>
      <c r="L5" s="643" t="s">
        <v>660</v>
      </c>
      <c r="M5" s="641"/>
      <c r="N5" s="643"/>
    </row>
    <row r="6" spans="1:14" s="15" customFormat="1" ht="18.75" customHeight="1">
      <c r="A6" s="641"/>
      <c r="B6" s="683" t="s">
        <v>661</v>
      </c>
      <c r="C6" s="684"/>
      <c r="D6" s="683" t="s">
        <v>662</v>
      </c>
      <c r="E6" s="684"/>
      <c r="F6" s="369"/>
      <c r="G6" s="369"/>
      <c r="H6" s="643" t="s">
        <v>663</v>
      </c>
      <c r="I6" s="641"/>
      <c r="J6" s="643" t="s">
        <v>664</v>
      </c>
      <c r="K6" s="641"/>
      <c r="L6" s="319"/>
      <c r="M6" s="311"/>
      <c r="N6" s="643"/>
    </row>
    <row r="7" spans="1:14" s="15" customFormat="1" ht="18.75" customHeight="1">
      <c r="A7" s="641"/>
      <c r="B7" s="311"/>
      <c r="C7" s="368" t="s">
        <v>665</v>
      </c>
      <c r="D7" s="311"/>
      <c r="E7" s="368" t="s">
        <v>665</v>
      </c>
      <c r="F7" s="128"/>
      <c r="G7" s="368" t="s">
        <v>665</v>
      </c>
      <c r="H7" s="128"/>
      <c r="I7" s="368" t="s">
        <v>665</v>
      </c>
      <c r="J7" s="128"/>
      <c r="K7" s="368" t="s">
        <v>665</v>
      </c>
      <c r="L7" s="128"/>
      <c r="M7" s="443" t="s">
        <v>665</v>
      </c>
      <c r="N7" s="643"/>
    </row>
    <row r="8" spans="1:14" s="15" customFormat="1" ht="18.75" customHeight="1">
      <c r="A8" s="641"/>
      <c r="B8" s="311"/>
      <c r="C8" s="318" t="s">
        <v>666</v>
      </c>
      <c r="D8" s="311"/>
      <c r="E8" s="318" t="s">
        <v>666</v>
      </c>
      <c r="F8" s="128"/>
      <c r="G8" s="318" t="s">
        <v>666</v>
      </c>
      <c r="H8" s="128"/>
      <c r="I8" s="318" t="s">
        <v>666</v>
      </c>
      <c r="J8" s="128"/>
      <c r="K8" s="318" t="s">
        <v>666</v>
      </c>
      <c r="L8" s="128"/>
      <c r="M8" s="128" t="s">
        <v>666</v>
      </c>
      <c r="N8" s="643"/>
    </row>
    <row r="9" spans="1:14" s="15" customFormat="1" ht="18.75" customHeight="1">
      <c r="A9" s="642"/>
      <c r="B9" s="320"/>
      <c r="C9" s="321" t="s">
        <v>667</v>
      </c>
      <c r="D9" s="320"/>
      <c r="E9" s="321" t="s">
        <v>667</v>
      </c>
      <c r="F9" s="322"/>
      <c r="G9" s="321" t="s">
        <v>667</v>
      </c>
      <c r="H9" s="322"/>
      <c r="I9" s="321" t="s">
        <v>667</v>
      </c>
      <c r="J9" s="322"/>
      <c r="K9" s="321" t="s">
        <v>667</v>
      </c>
      <c r="L9" s="322"/>
      <c r="M9" s="322" t="s">
        <v>667</v>
      </c>
      <c r="N9" s="644"/>
    </row>
    <row r="10" spans="1:14" s="448" customFormat="1" ht="15.75" customHeight="1">
      <c r="A10" s="98" t="s">
        <v>610</v>
      </c>
      <c r="B10" s="28">
        <v>54673</v>
      </c>
      <c r="C10" s="444">
        <f>B10/'3. 읍면동별 세대 및 인구'!$F$7*100</f>
        <v>19.62877196761628</v>
      </c>
      <c r="D10" s="28">
        <v>53902</v>
      </c>
      <c r="E10" s="444">
        <f>D10/'3. 읍면동별 세대 및 인구'!F7*100</f>
        <v>19.351966539214104</v>
      </c>
      <c r="F10" s="28">
        <v>31970</v>
      </c>
      <c r="G10" s="444">
        <f>F10/'3. 읍면동별 세대 및 인구'!$F$7*100</f>
        <v>11.477911214030554</v>
      </c>
      <c r="H10" s="28">
        <v>11649</v>
      </c>
      <c r="I10" s="444">
        <f>H10/'3. 읍면동별 세대 및 인구'!$F$7*100</f>
        <v>4.1822392158974635</v>
      </c>
      <c r="J10" s="445">
        <v>13177</v>
      </c>
      <c r="K10" s="444">
        <f>J10/'3. 읍면동별 세대 및 인구'!$F$7*100</f>
        <v>4.73082377439101</v>
      </c>
      <c r="L10" s="446">
        <v>771</v>
      </c>
      <c r="M10" s="447">
        <f>L10/'3. 읍면동별 세대 및 인구'!$F$7*100</f>
        <v>0.2768054284021757</v>
      </c>
      <c r="N10" s="367" t="s">
        <v>610</v>
      </c>
    </row>
    <row r="11" spans="1:14" s="23" customFormat="1" ht="15.75" customHeight="1">
      <c r="A11" s="98" t="s">
        <v>611</v>
      </c>
      <c r="B11" s="25">
        <v>11147</v>
      </c>
      <c r="C11" s="449">
        <v>11.121753619284226</v>
      </c>
      <c r="D11" s="25">
        <v>11371</v>
      </c>
      <c r="E11" s="449">
        <v>11.345246290919611</v>
      </c>
      <c r="F11" s="25">
        <v>1020</v>
      </c>
      <c r="G11" s="449">
        <v>1.0176898440539974</v>
      </c>
      <c r="H11" s="25">
        <v>3701</v>
      </c>
      <c r="I11" s="449">
        <v>3.692617757690044</v>
      </c>
      <c r="J11" s="25">
        <v>4012</v>
      </c>
      <c r="K11" s="449">
        <v>4.0029133866123905</v>
      </c>
      <c r="L11" s="450">
        <v>-224</v>
      </c>
      <c r="M11" s="451">
        <v>-0.2234926716353877</v>
      </c>
      <c r="N11" s="128" t="s">
        <v>611</v>
      </c>
    </row>
    <row r="12" spans="1:14" s="448" customFormat="1" ht="15.75" customHeight="1">
      <c r="A12" s="98" t="s">
        <v>614</v>
      </c>
      <c r="B12" s="28">
        <v>64801</v>
      </c>
      <c r="C12" s="444">
        <f>B12/'3. 읍면동별 세대 및 인구'!$F$9*100</f>
        <v>22.777313021532663</v>
      </c>
      <c r="D12" s="28">
        <v>61826</v>
      </c>
      <c r="E12" s="444">
        <f>D12/'3. 읍면동별 세대 및 인구'!F9*100</f>
        <v>21.731611470027907</v>
      </c>
      <c r="F12" s="28">
        <v>40373</v>
      </c>
      <c r="G12" s="444">
        <f>F12/'3. 읍면동별 세대 및 인구'!$F$9*100</f>
        <v>14.190960920639162</v>
      </c>
      <c r="H12" s="28">
        <v>12414</v>
      </c>
      <c r="I12" s="444">
        <f>H12/'3. 읍면동별 세대 및 인구'!$F$9*100</f>
        <v>4.363475314413458</v>
      </c>
      <c r="J12" s="445">
        <v>12303</v>
      </c>
      <c r="K12" s="444">
        <f>J12/'3. 읍면동별 세대 및 인구'!$F$9*100</f>
        <v>4.324459222911936</v>
      </c>
      <c r="L12" s="446">
        <v>2975</v>
      </c>
      <c r="M12" s="447">
        <f>L12/'3. 읍면동별 세대 및 인구'!$F$9*100</f>
        <v>1.0457015515047556</v>
      </c>
      <c r="N12" s="128" t="s">
        <v>614</v>
      </c>
    </row>
    <row r="13" spans="1:14" s="23" customFormat="1" ht="15.75" customHeight="1">
      <c r="A13" s="98" t="s">
        <v>615</v>
      </c>
      <c r="B13" s="25">
        <v>12143</v>
      </c>
      <c r="C13" s="449">
        <v>12.115497819948716</v>
      </c>
      <c r="D13" s="25">
        <v>13037</v>
      </c>
      <c r="E13" s="449">
        <v>13.00747303620781</v>
      </c>
      <c r="F13" s="25">
        <v>1187</v>
      </c>
      <c r="G13" s="449">
        <v>1.1867982442984693</v>
      </c>
      <c r="H13" s="25">
        <v>3755</v>
      </c>
      <c r="I13" s="449">
        <v>3.7543617585010547</v>
      </c>
      <c r="J13" s="25">
        <v>3898</v>
      </c>
      <c r="K13" s="449">
        <v>3.8973374526330526</v>
      </c>
      <c r="L13" s="450">
        <v>-894</v>
      </c>
      <c r="M13" s="451">
        <v>-0.8938480458322084</v>
      </c>
      <c r="N13" s="128" t="s">
        <v>615</v>
      </c>
    </row>
    <row r="14" spans="1:14" s="29" customFormat="1" ht="15.75" customHeight="1">
      <c r="A14" s="98" t="s">
        <v>616</v>
      </c>
      <c r="B14" s="28">
        <v>63243</v>
      </c>
      <c r="C14" s="444">
        <f>B14/'3. 읍면동별 세대 및 인구'!$F$11*100</f>
        <v>21.8174103231059</v>
      </c>
      <c r="D14" s="28">
        <v>60438</v>
      </c>
      <c r="E14" s="444">
        <f>D14/'3. 읍면동별 세대 및 인구'!F11*100</f>
        <v>20.849748511422202</v>
      </c>
      <c r="F14" s="28">
        <v>37537</v>
      </c>
      <c r="G14" s="444">
        <f>F14/'3. 읍면동별 세대 및 인구'!$F$11*100</f>
        <v>12.94941940291299</v>
      </c>
      <c r="H14" s="28">
        <v>13129</v>
      </c>
      <c r="I14" s="444">
        <f>H14/'3. 읍면동별 세대 및 인구'!$F$11*100</f>
        <v>4.5292092426364565</v>
      </c>
      <c r="J14" s="28">
        <v>12940</v>
      </c>
      <c r="K14" s="444">
        <f>J14/'3. 읍면동별 세대 및 인구'!$F$11*100</f>
        <v>4.464008500244934</v>
      </c>
      <c r="L14" s="452">
        <v>2805</v>
      </c>
      <c r="M14" s="447">
        <f>L14/'3. 읍면동별 세대 및 인구'!$F$11*100</f>
        <v>0.967661811683697</v>
      </c>
      <c r="N14" s="128" t="s">
        <v>616</v>
      </c>
    </row>
    <row r="15" spans="1:14" s="23" customFormat="1" ht="15.75" customHeight="1">
      <c r="A15" s="98" t="s">
        <v>668</v>
      </c>
      <c r="B15" s="25">
        <v>13509</v>
      </c>
      <c r="C15" s="449">
        <v>13.5</v>
      </c>
      <c r="D15" s="25">
        <v>13329</v>
      </c>
      <c r="E15" s="449">
        <v>13.3</v>
      </c>
      <c r="F15" s="25">
        <v>1220</v>
      </c>
      <c r="G15" s="449">
        <v>1.2</v>
      </c>
      <c r="H15" s="25">
        <v>4217</v>
      </c>
      <c r="I15" s="449">
        <v>4.2</v>
      </c>
      <c r="J15" s="25">
        <v>3996</v>
      </c>
      <c r="K15" s="449">
        <v>4</v>
      </c>
      <c r="L15" s="450">
        <v>180</v>
      </c>
      <c r="M15" s="451">
        <v>0.2</v>
      </c>
      <c r="N15" s="128" t="s">
        <v>668</v>
      </c>
    </row>
    <row r="16" spans="1:14" s="456" customFormat="1" ht="15.75" customHeight="1">
      <c r="A16" s="99" t="s">
        <v>618</v>
      </c>
      <c r="B16" s="30">
        <v>61961</v>
      </c>
      <c r="C16" s="453">
        <v>21.21</v>
      </c>
      <c r="D16" s="30">
        <v>61976</v>
      </c>
      <c r="E16" s="453">
        <v>21.22</v>
      </c>
      <c r="F16" s="30">
        <v>34840</v>
      </c>
      <c r="G16" s="453">
        <v>11.93</v>
      </c>
      <c r="H16" s="30">
        <v>12878</v>
      </c>
      <c r="I16" s="453">
        <v>4.41</v>
      </c>
      <c r="J16" s="30">
        <v>13951</v>
      </c>
      <c r="K16" s="453">
        <v>4.78</v>
      </c>
      <c r="L16" s="454">
        <v>-15</v>
      </c>
      <c r="M16" s="455">
        <v>-0.01</v>
      </c>
      <c r="N16" s="129" t="s">
        <v>618</v>
      </c>
    </row>
    <row r="17" spans="1:14" s="460" customFormat="1" ht="15.75" customHeight="1">
      <c r="A17" s="127" t="s">
        <v>619</v>
      </c>
      <c r="B17" s="416">
        <v>15763</v>
      </c>
      <c r="C17" s="457">
        <v>15.727299031199179</v>
      </c>
      <c r="D17" s="416">
        <v>14647</v>
      </c>
      <c r="E17" s="457">
        <v>14.613826613587156</v>
      </c>
      <c r="F17" s="416">
        <v>1261</v>
      </c>
      <c r="G17" s="457">
        <v>1.2607856664367054</v>
      </c>
      <c r="H17" s="416">
        <v>4081</v>
      </c>
      <c r="I17" s="457">
        <v>4.080306347920853</v>
      </c>
      <c r="J17" s="416">
        <v>3916</v>
      </c>
      <c r="K17" s="457">
        <v>3.915334393153164</v>
      </c>
      <c r="L17" s="458">
        <v>1116</v>
      </c>
      <c r="M17" s="459">
        <v>1.115810312246918</v>
      </c>
      <c r="N17" s="417" t="s">
        <v>619</v>
      </c>
    </row>
    <row r="18" spans="1:14" s="461" customFormat="1" ht="15.75" customHeight="1">
      <c r="A18" s="99" t="s">
        <v>620</v>
      </c>
      <c r="B18" s="30">
        <v>63157</v>
      </c>
      <c r="C18" s="453">
        <v>2.13</v>
      </c>
      <c r="D18" s="30">
        <v>61558</v>
      </c>
      <c r="E18" s="453">
        <v>20.79</v>
      </c>
      <c r="F18" s="30">
        <v>31843</v>
      </c>
      <c r="G18" s="453">
        <v>10.76</v>
      </c>
      <c r="H18" s="30">
        <v>13266</v>
      </c>
      <c r="I18" s="453">
        <v>4.48</v>
      </c>
      <c r="J18" s="30">
        <v>13326</v>
      </c>
      <c r="K18" s="453">
        <v>4.5</v>
      </c>
      <c r="L18" s="454">
        <v>1599</v>
      </c>
      <c r="M18" s="455">
        <v>0.54</v>
      </c>
      <c r="N18" s="129" t="s">
        <v>620</v>
      </c>
    </row>
    <row r="19" spans="1:14" s="460" customFormat="1" ht="15.75" customHeight="1">
      <c r="A19" s="127" t="s">
        <v>669</v>
      </c>
      <c r="B19" s="416">
        <v>18886</v>
      </c>
      <c r="C19" s="457">
        <v>18.8</v>
      </c>
      <c r="D19" s="416">
        <v>19073</v>
      </c>
      <c r="E19" s="457">
        <v>19</v>
      </c>
      <c r="F19" s="416">
        <v>1265</v>
      </c>
      <c r="G19" s="457">
        <v>1.3</v>
      </c>
      <c r="H19" s="416">
        <v>3955</v>
      </c>
      <c r="I19" s="457">
        <v>4</v>
      </c>
      <c r="J19" s="416">
        <v>4222</v>
      </c>
      <c r="K19" s="457">
        <v>4.2</v>
      </c>
      <c r="L19" s="458">
        <v>-187</v>
      </c>
      <c r="M19" s="459">
        <v>-0.2</v>
      </c>
      <c r="N19" s="417" t="s">
        <v>669</v>
      </c>
    </row>
    <row r="20" spans="1:14" s="462" customFormat="1" ht="15.75" customHeight="1">
      <c r="A20" s="9" t="s">
        <v>766</v>
      </c>
      <c r="B20" s="497">
        <f>SUM(B21:B32)</f>
        <v>93041</v>
      </c>
      <c r="C20" s="535">
        <v>16.7</v>
      </c>
      <c r="D20" s="497">
        <f>SUM(D21:D32)</f>
        <v>93846</v>
      </c>
      <c r="E20" s="535">
        <v>16.9</v>
      </c>
      <c r="F20" s="497">
        <f>SUM(F21:F32)</f>
        <v>70882</v>
      </c>
      <c r="G20" s="535">
        <f>(F20/559747)*100</f>
        <v>12.663221062372823</v>
      </c>
      <c r="H20" s="497">
        <f>SUM(H21:H32)</f>
        <v>22159</v>
      </c>
      <c r="I20" s="535">
        <f>(H20/559747)*100</f>
        <v>3.958752793672856</v>
      </c>
      <c r="J20" s="497">
        <f>SUM(J21:J32)</f>
        <v>22964</v>
      </c>
      <c r="K20" s="535">
        <f>(J20/559747)*100</f>
        <v>4.102567767223406</v>
      </c>
      <c r="L20" s="379">
        <f aca="true" t="shared" si="0" ref="L20:L32">H20-J20</f>
        <v>-805</v>
      </c>
      <c r="M20" s="536">
        <f>(L20/559747)*100</f>
        <v>-0.1438149735505505</v>
      </c>
      <c r="N20" s="11" t="s">
        <v>766</v>
      </c>
    </row>
    <row r="21" spans="1:14" s="464" customFormat="1" ht="15.75" customHeight="1">
      <c r="A21" s="382" t="s">
        <v>624</v>
      </c>
      <c r="B21" s="498">
        <f aca="true" t="shared" si="1" ref="B21:B32">SUM(F21,H21)</f>
        <v>13940</v>
      </c>
      <c r="C21" s="499" t="s">
        <v>670</v>
      </c>
      <c r="D21" s="498">
        <f aca="true" t="shared" si="2" ref="D21:D32">SUM(F21,J21)</f>
        <v>14482</v>
      </c>
      <c r="E21" s="499" t="s">
        <v>670</v>
      </c>
      <c r="F21" s="498">
        <v>12155</v>
      </c>
      <c r="G21" s="499" t="s">
        <v>670</v>
      </c>
      <c r="H21" s="498">
        <v>1785</v>
      </c>
      <c r="I21" s="499" t="s">
        <v>670</v>
      </c>
      <c r="J21" s="498">
        <v>2327</v>
      </c>
      <c r="K21" s="499" t="s">
        <v>670</v>
      </c>
      <c r="L21" s="383">
        <f t="shared" si="0"/>
        <v>-542</v>
      </c>
      <c r="M21" s="500" t="s">
        <v>670</v>
      </c>
      <c r="N21" s="463" t="s">
        <v>625</v>
      </c>
    </row>
    <row r="22" spans="1:14" s="464" customFormat="1" ht="15.75" customHeight="1">
      <c r="A22" s="382" t="s">
        <v>626</v>
      </c>
      <c r="B22" s="498">
        <f t="shared" si="1"/>
        <v>15479</v>
      </c>
      <c r="C22" s="499" t="s">
        <v>670</v>
      </c>
      <c r="D22" s="498">
        <f t="shared" si="2"/>
        <v>15812</v>
      </c>
      <c r="E22" s="499" t="s">
        <v>670</v>
      </c>
      <c r="F22" s="498">
        <v>12993</v>
      </c>
      <c r="G22" s="499" t="s">
        <v>670</v>
      </c>
      <c r="H22" s="498">
        <v>2486</v>
      </c>
      <c r="I22" s="499" t="s">
        <v>670</v>
      </c>
      <c r="J22" s="498">
        <v>2819</v>
      </c>
      <c r="K22" s="499" t="s">
        <v>670</v>
      </c>
      <c r="L22" s="383">
        <f t="shared" si="0"/>
        <v>-333</v>
      </c>
      <c r="M22" s="500" t="s">
        <v>670</v>
      </c>
      <c r="N22" s="463" t="s">
        <v>627</v>
      </c>
    </row>
    <row r="23" spans="1:14" s="464" customFormat="1" ht="15.75" customHeight="1">
      <c r="A23" s="382" t="s">
        <v>628</v>
      </c>
      <c r="B23" s="498">
        <f t="shared" si="1"/>
        <v>9630</v>
      </c>
      <c r="C23" s="499" t="s">
        <v>670</v>
      </c>
      <c r="D23" s="498">
        <f t="shared" si="2"/>
        <v>9585</v>
      </c>
      <c r="E23" s="499" t="s">
        <v>670</v>
      </c>
      <c r="F23" s="498">
        <v>7243</v>
      </c>
      <c r="G23" s="499" t="s">
        <v>670</v>
      </c>
      <c r="H23" s="498">
        <v>2387</v>
      </c>
      <c r="I23" s="499" t="s">
        <v>670</v>
      </c>
      <c r="J23" s="498">
        <v>2342</v>
      </c>
      <c r="K23" s="499" t="s">
        <v>670</v>
      </c>
      <c r="L23" s="383">
        <f t="shared" si="0"/>
        <v>45</v>
      </c>
      <c r="M23" s="500" t="s">
        <v>670</v>
      </c>
      <c r="N23" s="463" t="s">
        <v>629</v>
      </c>
    </row>
    <row r="24" spans="1:14" s="464" customFormat="1" ht="15.75" customHeight="1">
      <c r="A24" s="382" t="s">
        <v>630</v>
      </c>
      <c r="B24" s="498">
        <f t="shared" si="1"/>
        <v>6397</v>
      </c>
      <c r="C24" s="499" t="s">
        <v>670</v>
      </c>
      <c r="D24" s="498">
        <f t="shared" si="2"/>
        <v>6404</v>
      </c>
      <c r="E24" s="499" t="s">
        <v>670</v>
      </c>
      <c r="F24" s="498">
        <v>4575</v>
      </c>
      <c r="G24" s="499" t="s">
        <v>670</v>
      </c>
      <c r="H24" s="498">
        <v>1822</v>
      </c>
      <c r="I24" s="499" t="s">
        <v>670</v>
      </c>
      <c r="J24" s="498">
        <v>1829</v>
      </c>
      <c r="K24" s="499" t="s">
        <v>670</v>
      </c>
      <c r="L24" s="383">
        <f t="shared" si="0"/>
        <v>-7</v>
      </c>
      <c r="M24" s="500" t="s">
        <v>670</v>
      </c>
      <c r="N24" s="463" t="s">
        <v>631</v>
      </c>
    </row>
    <row r="25" spans="1:14" s="464" customFormat="1" ht="15.75" customHeight="1">
      <c r="A25" s="382" t="s">
        <v>632</v>
      </c>
      <c r="B25" s="498">
        <f t="shared" si="1"/>
        <v>6692</v>
      </c>
      <c r="C25" s="499" t="s">
        <v>670</v>
      </c>
      <c r="D25" s="498">
        <f t="shared" si="2"/>
        <v>6398</v>
      </c>
      <c r="E25" s="499" t="s">
        <v>670</v>
      </c>
      <c r="F25" s="498">
        <v>4775</v>
      </c>
      <c r="G25" s="499" t="s">
        <v>670</v>
      </c>
      <c r="H25" s="498">
        <v>1917</v>
      </c>
      <c r="I25" s="499" t="s">
        <v>670</v>
      </c>
      <c r="J25" s="498">
        <v>1623</v>
      </c>
      <c r="K25" s="499" t="s">
        <v>670</v>
      </c>
      <c r="L25" s="383">
        <f t="shared" si="0"/>
        <v>294</v>
      </c>
      <c r="M25" s="500" t="s">
        <v>670</v>
      </c>
      <c r="N25" s="463" t="s">
        <v>633</v>
      </c>
    </row>
    <row r="26" spans="1:14" s="464" customFormat="1" ht="15.75" customHeight="1">
      <c r="A26" s="382" t="s">
        <v>634</v>
      </c>
      <c r="B26" s="498">
        <f t="shared" si="1"/>
        <v>5812</v>
      </c>
      <c r="C26" s="499" t="s">
        <v>670</v>
      </c>
      <c r="D26" s="498">
        <f t="shared" si="2"/>
        <v>5781</v>
      </c>
      <c r="E26" s="499" t="s">
        <v>670</v>
      </c>
      <c r="F26" s="498">
        <v>4176</v>
      </c>
      <c r="G26" s="499" t="s">
        <v>670</v>
      </c>
      <c r="H26" s="498">
        <v>1636</v>
      </c>
      <c r="I26" s="499" t="s">
        <v>670</v>
      </c>
      <c r="J26" s="498">
        <v>1605</v>
      </c>
      <c r="K26" s="499" t="s">
        <v>670</v>
      </c>
      <c r="L26" s="383">
        <f t="shared" si="0"/>
        <v>31</v>
      </c>
      <c r="M26" s="500" t="s">
        <v>670</v>
      </c>
      <c r="N26" s="463" t="s">
        <v>635</v>
      </c>
    </row>
    <row r="27" spans="1:14" s="464" customFormat="1" ht="15.75" customHeight="1">
      <c r="A27" s="382" t="s">
        <v>636</v>
      </c>
      <c r="B27" s="498">
        <f t="shared" si="1"/>
        <v>5014</v>
      </c>
      <c r="C27" s="499" t="s">
        <v>670</v>
      </c>
      <c r="D27" s="498">
        <f t="shared" si="2"/>
        <v>4915</v>
      </c>
      <c r="E27" s="499" t="s">
        <v>670</v>
      </c>
      <c r="F27" s="498">
        <v>3403</v>
      </c>
      <c r="G27" s="499" t="s">
        <v>670</v>
      </c>
      <c r="H27" s="498">
        <v>1611</v>
      </c>
      <c r="I27" s="499" t="s">
        <v>670</v>
      </c>
      <c r="J27" s="498">
        <v>1512</v>
      </c>
      <c r="K27" s="499" t="s">
        <v>670</v>
      </c>
      <c r="L27" s="383">
        <f t="shared" si="0"/>
        <v>99</v>
      </c>
      <c r="M27" s="500" t="s">
        <v>670</v>
      </c>
      <c r="N27" s="463" t="s">
        <v>637</v>
      </c>
    </row>
    <row r="28" spans="1:14" s="464" customFormat="1" ht="15.75" customHeight="1">
      <c r="A28" s="382" t="s">
        <v>638</v>
      </c>
      <c r="B28" s="498">
        <f t="shared" si="1"/>
        <v>6406</v>
      </c>
      <c r="C28" s="499" t="s">
        <v>670</v>
      </c>
      <c r="D28" s="498">
        <f t="shared" si="2"/>
        <v>6159</v>
      </c>
      <c r="E28" s="499" t="s">
        <v>670</v>
      </c>
      <c r="F28" s="498">
        <v>4289</v>
      </c>
      <c r="G28" s="499" t="s">
        <v>670</v>
      </c>
      <c r="H28" s="498">
        <v>2117</v>
      </c>
      <c r="I28" s="499" t="s">
        <v>670</v>
      </c>
      <c r="J28" s="498">
        <v>1870</v>
      </c>
      <c r="K28" s="499" t="s">
        <v>670</v>
      </c>
      <c r="L28" s="383">
        <f t="shared" si="0"/>
        <v>247</v>
      </c>
      <c r="M28" s="500" t="s">
        <v>670</v>
      </c>
      <c r="N28" s="463" t="s">
        <v>639</v>
      </c>
    </row>
    <row r="29" spans="1:14" s="464" customFormat="1" ht="15.75" customHeight="1">
      <c r="A29" s="382" t="s">
        <v>640</v>
      </c>
      <c r="B29" s="498">
        <f t="shared" si="1"/>
        <v>5547</v>
      </c>
      <c r="C29" s="499" t="s">
        <v>670</v>
      </c>
      <c r="D29" s="498">
        <f t="shared" si="2"/>
        <v>5686</v>
      </c>
      <c r="E29" s="499" t="s">
        <v>670</v>
      </c>
      <c r="F29" s="498">
        <v>3853</v>
      </c>
      <c r="G29" s="499" t="s">
        <v>670</v>
      </c>
      <c r="H29" s="498">
        <v>1694</v>
      </c>
      <c r="I29" s="499" t="s">
        <v>670</v>
      </c>
      <c r="J29" s="498">
        <v>1833</v>
      </c>
      <c r="K29" s="499" t="s">
        <v>670</v>
      </c>
      <c r="L29" s="383">
        <f t="shared" si="0"/>
        <v>-139</v>
      </c>
      <c r="M29" s="500" t="s">
        <v>670</v>
      </c>
      <c r="N29" s="463" t="s">
        <v>641</v>
      </c>
    </row>
    <row r="30" spans="1:14" s="464" customFormat="1" ht="15.75" customHeight="1">
      <c r="A30" s="382" t="s">
        <v>181</v>
      </c>
      <c r="B30" s="498">
        <f t="shared" si="1"/>
        <v>5401</v>
      </c>
      <c r="C30" s="499" t="s">
        <v>670</v>
      </c>
      <c r="D30" s="498">
        <f t="shared" si="2"/>
        <v>5466</v>
      </c>
      <c r="E30" s="499" t="s">
        <v>670</v>
      </c>
      <c r="F30" s="498">
        <v>3748</v>
      </c>
      <c r="G30" s="499" t="s">
        <v>670</v>
      </c>
      <c r="H30" s="498">
        <v>1653</v>
      </c>
      <c r="I30" s="499" t="s">
        <v>670</v>
      </c>
      <c r="J30" s="498">
        <v>1718</v>
      </c>
      <c r="K30" s="499" t="s">
        <v>670</v>
      </c>
      <c r="L30" s="383">
        <f t="shared" si="0"/>
        <v>-65</v>
      </c>
      <c r="M30" s="500" t="s">
        <v>670</v>
      </c>
      <c r="N30" s="463" t="s">
        <v>642</v>
      </c>
    </row>
    <row r="31" spans="1:14" s="464" customFormat="1" ht="15.75" customHeight="1">
      <c r="A31" s="382" t="s">
        <v>182</v>
      </c>
      <c r="B31" s="498">
        <f t="shared" si="1"/>
        <v>5811</v>
      </c>
      <c r="C31" s="499" t="s">
        <v>670</v>
      </c>
      <c r="D31" s="498">
        <f t="shared" si="2"/>
        <v>5877</v>
      </c>
      <c r="E31" s="499" t="s">
        <v>670</v>
      </c>
      <c r="F31" s="498">
        <v>4326</v>
      </c>
      <c r="G31" s="499" t="s">
        <v>670</v>
      </c>
      <c r="H31" s="498">
        <v>1485</v>
      </c>
      <c r="I31" s="499" t="s">
        <v>670</v>
      </c>
      <c r="J31" s="498">
        <v>1551</v>
      </c>
      <c r="K31" s="499" t="s">
        <v>670</v>
      </c>
      <c r="L31" s="383">
        <f t="shared" si="0"/>
        <v>-66</v>
      </c>
      <c r="M31" s="500" t="s">
        <v>670</v>
      </c>
      <c r="N31" s="463" t="s">
        <v>643</v>
      </c>
    </row>
    <row r="32" spans="1:14" s="464" customFormat="1" ht="15.75" customHeight="1" thickBot="1">
      <c r="A32" s="414" t="s">
        <v>183</v>
      </c>
      <c r="B32" s="501">
        <f t="shared" si="1"/>
        <v>6912</v>
      </c>
      <c r="C32" s="466" t="s">
        <v>670</v>
      </c>
      <c r="D32" s="465">
        <f t="shared" si="2"/>
        <v>7281</v>
      </c>
      <c r="E32" s="466" t="s">
        <v>670</v>
      </c>
      <c r="F32" s="465">
        <v>5346</v>
      </c>
      <c r="G32" s="466" t="s">
        <v>670</v>
      </c>
      <c r="H32" s="465">
        <v>1566</v>
      </c>
      <c r="I32" s="466" t="s">
        <v>670</v>
      </c>
      <c r="J32" s="465">
        <v>1935</v>
      </c>
      <c r="K32" s="466" t="s">
        <v>670</v>
      </c>
      <c r="L32" s="392">
        <f t="shared" si="0"/>
        <v>-369</v>
      </c>
      <c r="M32" s="467" t="s">
        <v>670</v>
      </c>
      <c r="N32" s="468" t="s">
        <v>644</v>
      </c>
    </row>
    <row r="33" spans="1:18" s="537" customFormat="1" ht="13.5" customHeight="1">
      <c r="A33" s="685" t="s">
        <v>740</v>
      </c>
      <c r="B33" s="686"/>
      <c r="C33" s="686"/>
      <c r="H33" s="538" t="s">
        <v>741</v>
      </c>
      <c r="I33" s="364"/>
      <c r="J33" s="364"/>
      <c r="K33" s="362"/>
      <c r="L33" s="362"/>
      <c r="M33" s="362"/>
      <c r="N33" s="539"/>
      <c r="O33" s="364"/>
      <c r="P33" s="364"/>
      <c r="Q33" s="364"/>
      <c r="R33" s="364"/>
    </row>
    <row r="34" spans="1:18" s="537" customFormat="1" ht="13.5" customHeight="1">
      <c r="A34" s="440" t="s">
        <v>767</v>
      </c>
      <c r="B34" s="364"/>
      <c r="C34" s="364"/>
      <c r="D34" s="364"/>
      <c r="E34" s="364"/>
      <c r="F34" s="364"/>
      <c r="H34" s="364" t="s">
        <v>768</v>
      </c>
      <c r="I34" s="364"/>
      <c r="J34" s="364"/>
      <c r="K34" s="364"/>
      <c r="L34" s="364"/>
      <c r="M34" s="364"/>
      <c r="N34" s="440"/>
      <c r="O34" s="364"/>
      <c r="P34" s="364"/>
      <c r="Q34" s="364"/>
      <c r="R34" s="364"/>
    </row>
    <row r="35" spans="1:18" s="537" customFormat="1" ht="13.5" customHeight="1">
      <c r="A35" s="470" t="s">
        <v>769</v>
      </c>
      <c r="B35" s="364"/>
      <c r="C35" s="364"/>
      <c r="H35" s="538" t="s">
        <v>538</v>
      </c>
      <c r="I35" s="364"/>
      <c r="J35" s="364"/>
      <c r="K35" s="364"/>
      <c r="L35" s="364"/>
      <c r="M35" s="364"/>
      <c r="N35" s="364"/>
      <c r="O35" s="364"/>
      <c r="P35" s="364"/>
      <c r="Q35" s="364"/>
      <c r="R35" s="364"/>
    </row>
    <row r="36" spans="1:18" s="540" customFormat="1" ht="13.5" customHeight="1">
      <c r="A36" s="690" t="s">
        <v>780</v>
      </c>
      <c r="B36" s="690"/>
      <c r="N36" s="323"/>
      <c r="O36" s="323"/>
      <c r="P36" s="323"/>
      <c r="Q36" s="323"/>
      <c r="R36" s="323"/>
    </row>
    <row r="37" spans="1:14" s="441" customFormat="1" ht="13.5">
      <c r="A37" s="110"/>
      <c r="J37" s="110"/>
      <c r="K37" s="110"/>
      <c r="L37" s="110"/>
      <c r="M37" s="110"/>
      <c r="N37" s="162"/>
    </row>
    <row r="38" s="162" customFormat="1" ht="13.5"/>
    <row r="39" s="162" customFormat="1" ht="13.5"/>
    <row r="40" s="162" customFormat="1" ht="13.5"/>
  </sheetData>
  <mergeCells count="22">
    <mergeCell ref="A36:B36"/>
    <mergeCell ref="A1:N1"/>
    <mergeCell ref="L5:M5"/>
    <mergeCell ref="H3:K3"/>
    <mergeCell ref="B3:E3"/>
    <mergeCell ref="F3:G3"/>
    <mergeCell ref="B4:E4"/>
    <mergeCell ref="F4:G4"/>
    <mergeCell ref="D5:E5"/>
    <mergeCell ref="H5:I5"/>
    <mergeCell ref="L3:M3"/>
    <mergeCell ref="J6:K6"/>
    <mergeCell ref="J5:K5"/>
    <mergeCell ref="B6:C6"/>
    <mergeCell ref="A33:C33"/>
    <mergeCell ref="N3:N9"/>
    <mergeCell ref="A3:A9"/>
    <mergeCell ref="H6:I6"/>
    <mergeCell ref="D6:E6"/>
    <mergeCell ref="F5:G5"/>
    <mergeCell ref="H4:K4"/>
    <mergeCell ref="B5:C5"/>
  </mergeCells>
  <printOptions/>
  <pageMargins left="0.34" right="0.45" top="0.96" bottom="0.91" header="0.5" footer="0.5"/>
  <pageSetup horizontalDpi="600" verticalDpi="600" orientation="landscape" paperSize="9" scale="7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15"/>
  <sheetViews>
    <sheetView workbookViewId="0" topLeftCell="B1">
      <selection activeCell="R11" sqref="R11"/>
    </sheetView>
  </sheetViews>
  <sheetFormatPr defaultColWidth="8.88671875" defaultRowHeight="13.5"/>
  <cols>
    <col min="1" max="1" width="8.10546875" style="0" customWidth="1"/>
    <col min="2" max="2" width="5.77734375" style="0" customWidth="1"/>
    <col min="3" max="3" width="6.21484375" style="0" customWidth="1"/>
    <col min="4" max="4" width="5.77734375" style="0" customWidth="1"/>
    <col min="5" max="5" width="6.21484375" style="0" customWidth="1"/>
    <col min="6" max="6" width="5.77734375" style="0" customWidth="1"/>
    <col min="7" max="7" width="6.21484375" style="0" customWidth="1"/>
    <col min="8" max="8" width="5.77734375" style="0" customWidth="1"/>
    <col min="9" max="9" width="6.21484375" style="0" customWidth="1"/>
    <col min="10" max="10" width="5.77734375" style="0" customWidth="1"/>
    <col min="11" max="11" width="6.21484375" style="0" customWidth="1"/>
    <col min="12" max="12" width="5.77734375" style="0" customWidth="1"/>
    <col min="13" max="13" width="6.21484375" style="0" customWidth="1"/>
    <col min="14" max="14" width="5.77734375" style="0" customWidth="1"/>
    <col min="15" max="15" width="6.21484375" style="0" customWidth="1"/>
    <col min="16" max="16" width="5.77734375" style="0" customWidth="1"/>
    <col min="17" max="17" width="6.21484375" style="0" customWidth="1"/>
    <col min="18" max="18" width="8.77734375" style="0" customWidth="1"/>
  </cols>
  <sheetData>
    <row r="1" spans="1:18" s="474" customFormat="1" ht="34.5" customHeight="1">
      <c r="A1" s="694" t="s">
        <v>682</v>
      </c>
      <c r="B1" s="694"/>
      <c r="C1" s="694"/>
      <c r="D1" s="694"/>
      <c r="E1" s="694"/>
      <c r="F1" s="694"/>
      <c r="G1" s="694"/>
      <c r="H1" s="694"/>
      <c r="I1" s="694"/>
      <c r="J1" s="694"/>
      <c r="K1" s="694"/>
      <c r="L1" s="694"/>
      <c r="M1" s="694"/>
      <c r="N1" s="694"/>
      <c r="O1" s="694"/>
      <c r="P1" s="694"/>
      <c r="Q1" s="694"/>
      <c r="R1" s="694"/>
    </row>
    <row r="2" spans="1:18" s="110" customFormat="1" ht="16.5" customHeight="1" thickBot="1">
      <c r="A2" s="111" t="s">
        <v>647</v>
      </c>
      <c r="B2" s="111"/>
      <c r="M2" s="164"/>
      <c r="N2" s="111"/>
      <c r="O2" s="111"/>
      <c r="P2" s="111"/>
      <c r="Q2" s="111"/>
      <c r="R2" s="164" t="s">
        <v>648</v>
      </c>
    </row>
    <row r="3" spans="1:18" s="15" customFormat="1" ht="24.75" customHeight="1">
      <c r="A3" s="695" t="s">
        <v>770</v>
      </c>
      <c r="B3" s="638" t="s">
        <v>650</v>
      </c>
      <c r="C3" s="692"/>
      <c r="D3" s="692"/>
      <c r="E3" s="639"/>
      <c r="F3" s="638" t="s">
        <v>673</v>
      </c>
      <c r="G3" s="639"/>
      <c r="H3" s="638" t="s">
        <v>674</v>
      </c>
      <c r="I3" s="692"/>
      <c r="J3" s="692"/>
      <c r="K3" s="639"/>
      <c r="L3" s="638" t="s">
        <v>675</v>
      </c>
      <c r="M3" s="692"/>
      <c r="N3" s="692"/>
      <c r="O3" s="639"/>
      <c r="P3" s="638" t="s">
        <v>676</v>
      </c>
      <c r="Q3" s="639"/>
      <c r="R3" s="638" t="s">
        <v>771</v>
      </c>
    </row>
    <row r="4" spans="1:18" s="15" customFormat="1" ht="24.75" customHeight="1">
      <c r="A4" s="696"/>
      <c r="B4" s="687" t="s">
        <v>654</v>
      </c>
      <c r="C4" s="688"/>
      <c r="D4" s="688"/>
      <c r="E4" s="689"/>
      <c r="F4" s="683" t="s">
        <v>677</v>
      </c>
      <c r="G4" s="684"/>
      <c r="H4" s="687" t="s">
        <v>678</v>
      </c>
      <c r="I4" s="688"/>
      <c r="J4" s="688"/>
      <c r="K4" s="689"/>
      <c r="L4" s="644" t="s">
        <v>679</v>
      </c>
      <c r="M4" s="688"/>
      <c r="N4" s="688"/>
      <c r="O4" s="689"/>
      <c r="P4" s="128"/>
      <c r="Q4" s="98"/>
      <c r="R4" s="643"/>
    </row>
    <row r="5" spans="1:18" s="15" customFormat="1" ht="24.75" customHeight="1">
      <c r="A5" s="696"/>
      <c r="B5" s="681" t="s">
        <v>657</v>
      </c>
      <c r="C5" s="682"/>
      <c r="D5" s="681" t="s">
        <v>658</v>
      </c>
      <c r="E5" s="682"/>
      <c r="F5" s="128"/>
      <c r="G5" s="98"/>
      <c r="H5" s="681" t="s">
        <v>657</v>
      </c>
      <c r="I5" s="682"/>
      <c r="J5" s="681" t="s">
        <v>658</v>
      </c>
      <c r="K5" s="682"/>
      <c r="L5" s="681" t="s">
        <v>657</v>
      </c>
      <c r="M5" s="682"/>
      <c r="N5" s="681" t="s">
        <v>658</v>
      </c>
      <c r="O5" s="682"/>
      <c r="P5" s="643" t="s">
        <v>680</v>
      </c>
      <c r="Q5" s="641"/>
      <c r="R5" s="643"/>
    </row>
    <row r="6" spans="1:18" s="15" customFormat="1" ht="24.75" customHeight="1">
      <c r="A6" s="696"/>
      <c r="B6" s="683" t="s">
        <v>661</v>
      </c>
      <c r="C6" s="684"/>
      <c r="D6" s="683" t="s">
        <v>662</v>
      </c>
      <c r="E6" s="684"/>
      <c r="F6" s="369"/>
      <c r="G6" s="369"/>
      <c r="H6" s="683" t="s">
        <v>661</v>
      </c>
      <c r="I6" s="684"/>
      <c r="J6" s="683" t="s">
        <v>662</v>
      </c>
      <c r="K6" s="684"/>
      <c r="L6" s="643" t="s">
        <v>661</v>
      </c>
      <c r="M6" s="641"/>
      <c r="N6" s="643" t="s">
        <v>662</v>
      </c>
      <c r="O6" s="641"/>
      <c r="P6" s="319"/>
      <c r="Q6" s="311"/>
      <c r="R6" s="643"/>
    </row>
    <row r="7" spans="1:18" s="15" customFormat="1" ht="24.75" customHeight="1">
      <c r="A7" s="696"/>
      <c r="B7" s="311"/>
      <c r="C7" s="368" t="s">
        <v>665</v>
      </c>
      <c r="D7" s="311"/>
      <c r="E7" s="368" t="s">
        <v>665</v>
      </c>
      <c r="F7" s="128"/>
      <c r="G7" s="368" t="s">
        <v>665</v>
      </c>
      <c r="H7" s="128"/>
      <c r="I7" s="368" t="s">
        <v>665</v>
      </c>
      <c r="J7" s="128"/>
      <c r="K7" s="368" t="s">
        <v>665</v>
      </c>
      <c r="L7" s="128"/>
      <c r="M7" s="368" t="s">
        <v>665</v>
      </c>
      <c r="N7" s="128"/>
      <c r="O7" s="368" t="s">
        <v>665</v>
      </c>
      <c r="P7" s="128"/>
      <c r="Q7" s="368" t="s">
        <v>665</v>
      </c>
      <c r="R7" s="643"/>
    </row>
    <row r="8" spans="1:18" s="15" customFormat="1" ht="24.75" customHeight="1">
      <c r="A8" s="696"/>
      <c r="B8" s="311"/>
      <c r="C8" s="318" t="s">
        <v>666</v>
      </c>
      <c r="D8" s="311"/>
      <c r="E8" s="318" t="s">
        <v>666</v>
      </c>
      <c r="F8" s="128"/>
      <c r="G8" s="318" t="s">
        <v>666</v>
      </c>
      <c r="H8" s="128"/>
      <c r="I8" s="318" t="s">
        <v>666</v>
      </c>
      <c r="J8" s="128"/>
      <c r="K8" s="318" t="s">
        <v>666</v>
      </c>
      <c r="L8" s="128"/>
      <c r="M8" s="318" t="s">
        <v>666</v>
      </c>
      <c r="N8" s="128"/>
      <c r="O8" s="318" t="s">
        <v>666</v>
      </c>
      <c r="P8" s="128"/>
      <c r="Q8" s="318" t="s">
        <v>666</v>
      </c>
      <c r="R8" s="643"/>
    </row>
    <row r="9" spans="1:18" s="15" customFormat="1" ht="24.75" customHeight="1">
      <c r="A9" s="697"/>
      <c r="B9" s="320"/>
      <c r="C9" s="321" t="s">
        <v>667</v>
      </c>
      <c r="D9" s="320"/>
      <c r="E9" s="321" t="s">
        <v>667</v>
      </c>
      <c r="F9" s="322"/>
      <c r="G9" s="321" t="s">
        <v>667</v>
      </c>
      <c r="H9" s="322"/>
      <c r="I9" s="321" t="s">
        <v>667</v>
      </c>
      <c r="J9" s="322"/>
      <c r="K9" s="321" t="s">
        <v>667</v>
      </c>
      <c r="L9" s="322"/>
      <c r="M9" s="321" t="s">
        <v>667</v>
      </c>
      <c r="N9" s="322"/>
      <c r="O9" s="321" t="s">
        <v>667</v>
      </c>
      <c r="P9" s="322"/>
      <c r="Q9" s="321" t="s">
        <v>667</v>
      </c>
      <c r="R9" s="644"/>
    </row>
    <row r="10" spans="1:18" s="8" customFormat="1" ht="57.75" customHeight="1">
      <c r="A10" s="329" t="s">
        <v>825</v>
      </c>
      <c r="B10" s="356">
        <f>SUM(B11:B12)</f>
        <v>93041</v>
      </c>
      <c r="C10" s="586">
        <v>16.7</v>
      </c>
      <c r="D10" s="356">
        <f>SUM(D11:D12)</f>
        <v>93846</v>
      </c>
      <c r="E10" s="586">
        <v>16.8</v>
      </c>
      <c r="F10" s="356">
        <f>SUM(F11:F12)</f>
        <v>42286</v>
      </c>
      <c r="G10" s="587" t="s">
        <v>824</v>
      </c>
      <c r="H10" s="356">
        <f>SUM(H11:H12)</f>
        <v>28596</v>
      </c>
      <c r="I10" s="587" t="s">
        <v>824</v>
      </c>
      <c r="J10" s="356">
        <f>SUM(J11:J12)</f>
        <v>28596</v>
      </c>
      <c r="K10" s="587" t="s">
        <v>824</v>
      </c>
      <c r="L10" s="356">
        <f>SUM(L11:L12)</f>
        <v>22159</v>
      </c>
      <c r="M10" s="586">
        <f>(L10/555362)*100</f>
        <v>3.990010119525643</v>
      </c>
      <c r="N10" s="356">
        <f>SUM(N11:N12)</f>
        <v>22964</v>
      </c>
      <c r="O10" s="586">
        <f>(N10/555362)*100</f>
        <v>4.134960620280106</v>
      </c>
      <c r="P10" s="588">
        <f>B10-D10</f>
        <v>-805</v>
      </c>
      <c r="Q10" s="586">
        <f>(P10/555362)*100</f>
        <v>-0.14495050075446286</v>
      </c>
      <c r="R10" s="469" t="s">
        <v>826</v>
      </c>
    </row>
    <row r="11" spans="1:18" s="388" customFormat="1" ht="57" customHeight="1">
      <c r="A11" s="475" t="s">
        <v>745</v>
      </c>
      <c r="B11" s="589">
        <f>SUM(F11,H11,L11)</f>
        <v>73817</v>
      </c>
      <c r="C11" s="590">
        <f>(B11/402254)*100</f>
        <v>18.35084299969671</v>
      </c>
      <c r="D11" s="589">
        <f>SUM(F11,J11,N11)</f>
        <v>73520</v>
      </c>
      <c r="E11" s="590">
        <f>(D11/402254)*100</f>
        <v>18.27700905398082</v>
      </c>
      <c r="F11" s="589">
        <v>35366</v>
      </c>
      <c r="G11" s="590">
        <v>8.8</v>
      </c>
      <c r="H11" s="589">
        <v>21850</v>
      </c>
      <c r="I11" s="590">
        <v>5.5</v>
      </c>
      <c r="J11" s="589">
        <v>20721</v>
      </c>
      <c r="K11" s="590">
        <f>(J11/402254)*100</f>
        <v>5.151222859188473</v>
      </c>
      <c r="L11" s="589">
        <v>16601</v>
      </c>
      <c r="M11" s="590">
        <f>(L11/402254)*100</f>
        <v>4.126994386631332</v>
      </c>
      <c r="N11" s="589">
        <v>17433</v>
      </c>
      <c r="O11" s="590">
        <v>4.4</v>
      </c>
      <c r="P11" s="591">
        <f>B11-D11</f>
        <v>297</v>
      </c>
      <c r="Q11" s="590">
        <f>(P11/402254)*100</f>
        <v>0.07383394571589096</v>
      </c>
      <c r="R11" s="476" t="s">
        <v>681</v>
      </c>
    </row>
    <row r="12" spans="1:18" s="388" customFormat="1" ht="57" customHeight="1" thickBot="1">
      <c r="A12" s="502" t="s">
        <v>746</v>
      </c>
      <c r="B12" s="592">
        <f>SUM(F12,H12,L12)</f>
        <v>19224</v>
      </c>
      <c r="C12" s="593">
        <v>12.3</v>
      </c>
      <c r="D12" s="592">
        <f>SUM(F12,J12,N12)</f>
        <v>20326</v>
      </c>
      <c r="E12" s="593">
        <v>13</v>
      </c>
      <c r="F12" s="592">
        <v>6920</v>
      </c>
      <c r="G12" s="593">
        <f>(F12/157493)*100</f>
        <v>4.393846075698603</v>
      </c>
      <c r="H12" s="592">
        <v>6746</v>
      </c>
      <c r="I12" s="593">
        <f>(H12/157493)*100</f>
        <v>4.283364974951268</v>
      </c>
      <c r="J12" s="592">
        <v>7875</v>
      </c>
      <c r="K12" s="593">
        <f>(J12/157493)*100</f>
        <v>5.000222232099205</v>
      </c>
      <c r="L12" s="592">
        <v>5558</v>
      </c>
      <c r="M12" s="593">
        <f>(L12/157493)*100</f>
        <v>3.529045735366016</v>
      </c>
      <c r="N12" s="592">
        <v>5531</v>
      </c>
      <c r="O12" s="593">
        <f>(N12/157493)*100</f>
        <v>3.5119021162845336</v>
      </c>
      <c r="P12" s="594">
        <f>B12-D12</f>
        <v>-1102</v>
      </c>
      <c r="Q12" s="595">
        <v>-0.7</v>
      </c>
      <c r="R12" s="503" t="s">
        <v>574</v>
      </c>
    </row>
    <row r="13" spans="1:18" s="364" customFormat="1" ht="15.75" customHeight="1">
      <c r="A13" s="361" t="s">
        <v>740</v>
      </c>
      <c r="B13" s="362"/>
      <c r="C13" s="362"/>
      <c r="D13" s="362"/>
      <c r="J13" s="693" t="s">
        <v>741</v>
      </c>
      <c r="K13" s="693"/>
      <c r="L13" s="693"/>
      <c r="M13" s="693"/>
      <c r="N13" s="693"/>
      <c r="O13" s="693"/>
      <c r="P13" s="693"/>
      <c r="Q13" s="693"/>
      <c r="R13" s="693"/>
    </row>
    <row r="14" spans="1:18" s="364" customFormat="1" ht="15.75" customHeight="1">
      <c r="A14" s="440" t="s">
        <v>742</v>
      </c>
      <c r="J14" s="470" t="s">
        <v>743</v>
      </c>
      <c r="K14" s="470"/>
      <c r="L14" s="470"/>
      <c r="M14" s="470"/>
      <c r="N14" s="470"/>
      <c r="O14" s="470"/>
      <c r="P14" s="470"/>
      <c r="Q14" s="470"/>
      <c r="R14" s="471"/>
    </row>
    <row r="15" spans="1:18" s="323" customFormat="1" ht="16.5" customHeight="1">
      <c r="A15" s="323" t="s">
        <v>779</v>
      </c>
      <c r="J15" s="472" t="s">
        <v>744</v>
      </c>
      <c r="K15" s="472"/>
      <c r="L15" s="472"/>
      <c r="M15" s="472"/>
      <c r="N15" s="472"/>
      <c r="O15" s="472"/>
      <c r="P15" s="472"/>
      <c r="Q15" s="472"/>
      <c r="R15" s="473"/>
    </row>
  </sheetData>
  <mergeCells count="26">
    <mergeCell ref="A1:R1"/>
    <mergeCell ref="B3:E3"/>
    <mergeCell ref="F3:G3"/>
    <mergeCell ref="H3:K3"/>
    <mergeCell ref="L3:O3"/>
    <mergeCell ref="P3:Q3"/>
    <mergeCell ref="A3:A9"/>
    <mergeCell ref="B4:E4"/>
    <mergeCell ref="F4:G4"/>
    <mergeCell ref="H4:K4"/>
    <mergeCell ref="B5:C5"/>
    <mergeCell ref="D5:E5"/>
    <mergeCell ref="H5:I5"/>
    <mergeCell ref="J5:K5"/>
    <mergeCell ref="B6:C6"/>
    <mergeCell ref="D6:E6"/>
    <mergeCell ref="H6:I6"/>
    <mergeCell ref="J6:K6"/>
    <mergeCell ref="J13:R13"/>
    <mergeCell ref="L5:M5"/>
    <mergeCell ref="N5:O5"/>
    <mergeCell ref="P5:Q5"/>
    <mergeCell ref="L6:M6"/>
    <mergeCell ref="N6:O6"/>
    <mergeCell ref="R3:R9"/>
    <mergeCell ref="L4:O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26"/>
  <sheetViews>
    <sheetView workbookViewId="0" topLeftCell="B1">
      <selection activeCell="R12" sqref="R12"/>
    </sheetView>
  </sheetViews>
  <sheetFormatPr defaultColWidth="8.88671875" defaultRowHeight="13.5"/>
  <cols>
    <col min="1" max="2" width="6.77734375" style="0" customWidth="1"/>
    <col min="3" max="17" width="6.21484375" style="0" customWidth="1"/>
    <col min="18" max="18" width="5.77734375" style="0" customWidth="1"/>
  </cols>
  <sheetData>
    <row r="1" spans="1:18" s="435" customFormat="1" ht="30" customHeight="1">
      <c r="A1" s="698" t="s">
        <v>683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8"/>
      <c r="N1" s="698"/>
      <c r="O1" s="698"/>
      <c r="P1" s="698"/>
      <c r="Q1" s="698"/>
      <c r="R1" s="698"/>
    </row>
    <row r="2" spans="1:18" s="478" customFormat="1" ht="20.25" customHeight="1">
      <c r="A2" s="699" t="s">
        <v>684</v>
      </c>
      <c r="B2" s="699"/>
      <c r="C2" s="699"/>
      <c r="D2" s="699"/>
      <c r="E2" s="699"/>
      <c r="F2" s="699"/>
      <c r="G2" s="699"/>
      <c r="H2" s="699"/>
      <c r="I2" s="699"/>
      <c r="J2" s="699"/>
      <c r="K2" s="699"/>
      <c r="L2" s="699"/>
      <c r="M2" s="699"/>
      <c r="N2" s="699"/>
      <c r="O2" s="699"/>
      <c r="P2" s="699"/>
      <c r="Q2" s="699"/>
      <c r="R2" s="699"/>
    </row>
    <row r="3" spans="1:18" s="188" customFormat="1" ht="15" customHeight="1" thickBot="1">
      <c r="A3" s="703" t="s">
        <v>229</v>
      </c>
      <c r="B3" s="703"/>
      <c r="R3" s="479" t="s">
        <v>230</v>
      </c>
    </row>
    <row r="4" spans="1:18" s="186" customFormat="1" ht="18" customHeight="1">
      <c r="A4" s="700" t="s">
        <v>827</v>
      </c>
      <c r="B4" s="508" t="s">
        <v>231</v>
      </c>
      <c r="C4" s="509" t="s">
        <v>685</v>
      </c>
      <c r="D4" s="509" t="s">
        <v>232</v>
      </c>
      <c r="E4" s="509" t="s">
        <v>233</v>
      </c>
      <c r="F4" s="509" t="s">
        <v>234</v>
      </c>
      <c r="G4" s="509" t="s">
        <v>235</v>
      </c>
      <c r="H4" s="509" t="s">
        <v>236</v>
      </c>
      <c r="I4" s="509" t="s">
        <v>237</v>
      </c>
      <c r="J4" s="509" t="s">
        <v>238</v>
      </c>
      <c r="K4" s="509" t="s">
        <v>239</v>
      </c>
      <c r="L4" s="509" t="s">
        <v>240</v>
      </c>
      <c r="M4" s="509" t="s">
        <v>241</v>
      </c>
      <c r="N4" s="509" t="s">
        <v>242</v>
      </c>
      <c r="O4" s="509" t="s">
        <v>243</v>
      </c>
      <c r="P4" s="509" t="s">
        <v>244</v>
      </c>
      <c r="Q4" s="509" t="s">
        <v>245</v>
      </c>
      <c r="R4" s="704" t="s">
        <v>828</v>
      </c>
    </row>
    <row r="5" spans="1:18" s="186" customFormat="1" ht="18" customHeight="1">
      <c r="A5" s="701"/>
      <c r="B5" s="481" t="s">
        <v>256</v>
      </c>
      <c r="C5" s="480" t="s">
        <v>686</v>
      </c>
      <c r="D5" s="480" t="s">
        <v>246</v>
      </c>
      <c r="E5" s="480" t="s">
        <v>247</v>
      </c>
      <c r="F5" s="480" t="s">
        <v>248</v>
      </c>
      <c r="G5" s="491" t="s">
        <v>249</v>
      </c>
      <c r="H5" s="491" t="s">
        <v>250</v>
      </c>
      <c r="I5" s="480" t="s">
        <v>251</v>
      </c>
      <c r="J5" s="480" t="s">
        <v>701</v>
      </c>
      <c r="K5" s="480" t="s">
        <v>252</v>
      </c>
      <c r="L5" s="480" t="s">
        <v>253</v>
      </c>
      <c r="M5" s="480" t="s">
        <v>253</v>
      </c>
      <c r="N5" s="480" t="s">
        <v>254</v>
      </c>
      <c r="O5" s="480" t="s">
        <v>254</v>
      </c>
      <c r="P5" s="480" t="s">
        <v>255</v>
      </c>
      <c r="Q5" s="480" t="s">
        <v>255</v>
      </c>
      <c r="R5" s="705"/>
    </row>
    <row r="6" spans="1:18" s="186" customFormat="1" ht="18" customHeight="1">
      <c r="A6" s="702"/>
      <c r="B6" s="514"/>
      <c r="C6" s="482" t="s">
        <v>687</v>
      </c>
      <c r="D6" s="483"/>
      <c r="E6" s="483"/>
      <c r="F6" s="483"/>
      <c r="G6" s="483"/>
      <c r="H6" s="483"/>
      <c r="I6" s="483"/>
      <c r="J6" s="490" t="s">
        <v>702</v>
      </c>
      <c r="K6" s="482" t="s">
        <v>257</v>
      </c>
      <c r="L6" s="482" t="s">
        <v>258</v>
      </c>
      <c r="M6" s="482" t="s">
        <v>259</v>
      </c>
      <c r="N6" s="482" t="s">
        <v>258</v>
      </c>
      <c r="O6" s="482" t="s">
        <v>259</v>
      </c>
      <c r="P6" s="484" t="s">
        <v>688</v>
      </c>
      <c r="Q6" s="482" t="s">
        <v>259</v>
      </c>
      <c r="R6" s="706"/>
    </row>
    <row r="7" spans="1:18" s="162" customFormat="1" ht="16.5" customHeight="1">
      <c r="A7" s="101" t="s">
        <v>221</v>
      </c>
      <c r="B7" s="510">
        <f>SUM(C7:Q7)</f>
        <v>20881</v>
      </c>
      <c r="C7" s="89">
        <v>5198</v>
      </c>
      <c r="D7" s="89">
        <v>2475</v>
      </c>
      <c r="E7" s="89">
        <v>701</v>
      </c>
      <c r="F7" s="89">
        <v>1019</v>
      </c>
      <c r="G7" s="89">
        <v>771</v>
      </c>
      <c r="H7" s="89">
        <v>464</v>
      </c>
      <c r="I7" s="89">
        <v>367</v>
      </c>
      <c r="J7" s="89">
        <v>3852</v>
      </c>
      <c r="K7" s="89">
        <v>534</v>
      </c>
      <c r="L7" s="89">
        <v>360</v>
      </c>
      <c r="M7" s="89">
        <v>496</v>
      </c>
      <c r="N7" s="89">
        <v>764</v>
      </c>
      <c r="O7" s="89">
        <v>1480</v>
      </c>
      <c r="P7" s="89">
        <v>854</v>
      </c>
      <c r="Q7" s="89">
        <v>1546</v>
      </c>
      <c r="R7" s="485" t="s">
        <v>221</v>
      </c>
    </row>
    <row r="8" spans="1:18" s="162" customFormat="1" ht="16.5" customHeight="1">
      <c r="A8" s="101" t="s">
        <v>707</v>
      </c>
      <c r="B8" s="510">
        <f>SUM(C8:Q8)</f>
        <v>21682</v>
      </c>
      <c r="C8" s="89">
        <v>5186</v>
      </c>
      <c r="D8" s="89">
        <v>2614</v>
      </c>
      <c r="E8" s="89">
        <v>794</v>
      </c>
      <c r="F8" s="89">
        <v>952</v>
      </c>
      <c r="G8" s="89">
        <v>906</v>
      </c>
      <c r="H8" s="89">
        <v>517</v>
      </c>
      <c r="I8" s="89">
        <v>414</v>
      </c>
      <c r="J8" s="89">
        <v>3895</v>
      </c>
      <c r="K8" s="89">
        <v>534</v>
      </c>
      <c r="L8" s="89">
        <v>469</v>
      </c>
      <c r="M8" s="89">
        <v>553</v>
      </c>
      <c r="N8" s="89">
        <v>754</v>
      </c>
      <c r="O8" s="89">
        <v>1493</v>
      </c>
      <c r="P8" s="89">
        <v>888</v>
      </c>
      <c r="Q8" s="89">
        <v>1713</v>
      </c>
      <c r="R8" s="485" t="s">
        <v>707</v>
      </c>
    </row>
    <row r="9" spans="1:18" s="162" customFormat="1" ht="16.5" customHeight="1">
      <c r="A9" s="101" t="s">
        <v>708</v>
      </c>
      <c r="B9" s="510">
        <f>SUM(C9:Q9)</f>
        <v>23030</v>
      </c>
      <c r="C9" s="89">
        <v>5567</v>
      </c>
      <c r="D9" s="89">
        <v>2803</v>
      </c>
      <c r="E9" s="89">
        <v>822</v>
      </c>
      <c r="F9" s="89">
        <v>1202</v>
      </c>
      <c r="G9" s="89">
        <v>1024</v>
      </c>
      <c r="H9" s="89">
        <v>501</v>
      </c>
      <c r="I9" s="89">
        <v>441</v>
      </c>
      <c r="J9" s="89">
        <v>4175</v>
      </c>
      <c r="K9" s="89">
        <v>607</v>
      </c>
      <c r="L9" s="89">
        <v>479</v>
      </c>
      <c r="M9" s="89">
        <v>601</v>
      </c>
      <c r="N9" s="89">
        <v>812</v>
      </c>
      <c r="O9" s="89">
        <v>1560</v>
      </c>
      <c r="P9" s="89">
        <v>799</v>
      </c>
      <c r="Q9" s="89">
        <v>1637</v>
      </c>
      <c r="R9" s="485" t="s">
        <v>708</v>
      </c>
    </row>
    <row r="10" spans="1:18" s="162" customFormat="1" ht="16.5" customHeight="1">
      <c r="A10" s="101" t="s">
        <v>709</v>
      </c>
      <c r="B10" s="510">
        <f>SUM(C10:Q10)</f>
        <v>22557</v>
      </c>
      <c r="C10" s="89">
        <v>5458</v>
      </c>
      <c r="D10" s="89">
        <v>2588</v>
      </c>
      <c r="E10" s="89">
        <v>813</v>
      </c>
      <c r="F10" s="89">
        <v>1176</v>
      </c>
      <c r="G10" s="89">
        <v>870</v>
      </c>
      <c r="H10" s="89">
        <v>482</v>
      </c>
      <c r="I10" s="89">
        <v>385</v>
      </c>
      <c r="J10" s="89">
        <v>4578</v>
      </c>
      <c r="K10" s="89">
        <v>584</v>
      </c>
      <c r="L10" s="89">
        <v>472</v>
      </c>
      <c r="M10" s="89">
        <v>559</v>
      </c>
      <c r="N10" s="89">
        <v>747</v>
      </c>
      <c r="O10" s="89">
        <v>1437</v>
      </c>
      <c r="P10" s="89">
        <v>866</v>
      </c>
      <c r="Q10" s="89">
        <v>1542</v>
      </c>
      <c r="R10" s="485" t="s">
        <v>709</v>
      </c>
    </row>
    <row r="11" spans="1:18" s="162" customFormat="1" ht="16.5" customHeight="1">
      <c r="A11" s="101" t="s">
        <v>710</v>
      </c>
      <c r="B11" s="510">
        <f>SUM(C11:Q11)</f>
        <v>23026</v>
      </c>
      <c r="C11" s="89">
        <v>5695</v>
      </c>
      <c r="D11" s="89">
        <v>2534</v>
      </c>
      <c r="E11" s="89">
        <v>813</v>
      </c>
      <c r="F11" s="89">
        <v>1156</v>
      </c>
      <c r="G11" s="89">
        <v>871</v>
      </c>
      <c r="H11" s="89">
        <v>525</v>
      </c>
      <c r="I11" s="89">
        <v>429</v>
      </c>
      <c r="J11" s="89">
        <v>4690</v>
      </c>
      <c r="K11" s="89">
        <v>614</v>
      </c>
      <c r="L11" s="89">
        <v>436</v>
      </c>
      <c r="M11" s="89">
        <v>622</v>
      </c>
      <c r="N11" s="89">
        <v>787</v>
      </c>
      <c r="O11" s="89">
        <v>1384</v>
      </c>
      <c r="P11" s="89">
        <v>899</v>
      </c>
      <c r="Q11" s="89">
        <v>1571</v>
      </c>
      <c r="R11" s="485" t="s">
        <v>710</v>
      </c>
    </row>
    <row r="12" spans="1:18" s="188" customFormat="1" ht="16.5" customHeight="1">
      <c r="A12" s="329" t="s">
        <v>772</v>
      </c>
      <c r="B12" s="541">
        <f>SUM(B13:B24)</f>
        <v>22159</v>
      </c>
      <c r="C12" s="541">
        <f aca="true" t="shared" si="0" ref="C12:J12">SUM(C13:C24)</f>
        <v>5648</v>
      </c>
      <c r="D12" s="541">
        <f t="shared" si="0"/>
        <v>2252</v>
      </c>
      <c r="E12" s="541">
        <f t="shared" si="0"/>
        <v>838</v>
      </c>
      <c r="F12" s="541">
        <f t="shared" si="0"/>
        <v>1016</v>
      </c>
      <c r="G12" s="541">
        <f t="shared" si="0"/>
        <v>784</v>
      </c>
      <c r="H12" s="541">
        <f t="shared" si="0"/>
        <v>512</v>
      </c>
      <c r="I12" s="541">
        <f t="shared" si="0"/>
        <v>483</v>
      </c>
      <c r="J12" s="541">
        <f t="shared" si="0"/>
        <v>4773</v>
      </c>
      <c r="K12" s="541">
        <f>SUM(K13:K24)</f>
        <v>559</v>
      </c>
      <c r="L12" s="541">
        <f aca="true" t="shared" si="1" ref="L12:Q12">SUM(L13:L24)</f>
        <v>377</v>
      </c>
      <c r="M12" s="541">
        <f t="shared" si="1"/>
        <v>640</v>
      </c>
      <c r="N12" s="541">
        <f t="shared" si="1"/>
        <v>732</v>
      </c>
      <c r="O12" s="541">
        <f t="shared" si="1"/>
        <v>1219</v>
      </c>
      <c r="P12" s="541">
        <f t="shared" si="1"/>
        <v>890</v>
      </c>
      <c r="Q12" s="541">
        <f t="shared" si="1"/>
        <v>1436</v>
      </c>
      <c r="R12" s="486" t="s">
        <v>772</v>
      </c>
    </row>
    <row r="13" spans="1:18" s="162" customFormat="1" ht="16.5" customHeight="1">
      <c r="A13" s="101" t="s">
        <v>689</v>
      </c>
      <c r="B13" s="89">
        <f>SUM(C13:Q13)</f>
        <v>1785</v>
      </c>
      <c r="C13" s="89">
        <v>456</v>
      </c>
      <c r="D13" s="89">
        <v>156</v>
      </c>
      <c r="E13" s="89">
        <v>92</v>
      </c>
      <c r="F13" s="89">
        <v>84</v>
      </c>
      <c r="G13" s="89">
        <v>48</v>
      </c>
      <c r="H13" s="89">
        <v>57</v>
      </c>
      <c r="I13" s="89">
        <v>35</v>
      </c>
      <c r="J13" s="89">
        <v>367</v>
      </c>
      <c r="K13" s="89">
        <v>52</v>
      </c>
      <c r="L13" s="89">
        <v>28</v>
      </c>
      <c r="M13" s="89">
        <v>54</v>
      </c>
      <c r="N13" s="89">
        <v>54</v>
      </c>
      <c r="O13" s="89">
        <v>93</v>
      </c>
      <c r="P13" s="89">
        <v>74</v>
      </c>
      <c r="Q13" s="89">
        <v>135</v>
      </c>
      <c r="R13" s="485" t="s">
        <v>625</v>
      </c>
    </row>
    <row r="14" spans="1:18" s="162" customFormat="1" ht="16.5" customHeight="1">
      <c r="A14" s="101" t="s">
        <v>690</v>
      </c>
      <c r="B14" s="89">
        <f aca="true" t="shared" si="2" ref="B14:B24">SUM(C14:Q14)</f>
        <v>2486</v>
      </c>
      <c r="C14" s="89">
        <v>615</v>
      </c>
      <c r="D14" s="89">
        <v>213</v>
      </c>
      <c r="E14" s="89">
        <v>98</v>
      </c>
      <c r="F14" s="89">
        <v>98</v>
      </c>
      <c r="G14" s="89">
        <v>108</v>
      </c>
      <c r="H14" s="89">
        <v>49</v>
      </c>
      <c r="I14" s="89">
        <v>54</v>
      </c>
      <c r="J14" s="89">
        <v>562</v>
      </c>
      <c r="K14" s="89">
        <v>53</v>
      </c>
      <c r="L14" s="89">
        <v>35</v>
      </c>
      <c r="M14" s="89">
        <v>98</v>
      </c>
      <c r="N14" s="89">
        <v>82</v>
      </c>
      <c r="O14" s="89">
        <v>140</v>
      </c>
      <c r="P14" s="89">
        <v>104</v>
      </c>
      <c r="Q14" s="89">
        <v>177</v>
      </c>
      <c r="R14" s="485" t="s">
        <v>627</v>
      </c>
    </row>
    <row r="15" spans="1:18" s="162" customFormat="1" ht="16.5" customHeight="1">
      <c r="A15" s="101" t="s">
        <v>691</v>
      </c>
      <c r="B15" s="89">
        <f t="shared" si="2"/>
        <v>2387</v>
      </c>
      <c r="C15" s="89">
        <v>622</v>
      </c>
      <c r="D15" s="89">
        <v>257</v>
      </c>
      <c r="E15" s="89">
        <v>81</v>
      </c>
      <c r="F15" s="89">
        <v>113</v>
      </c>
      <c r="G15" s="89">
        <v>79</v>
      </c>
      <c r="H15" s="89">
        <v>57</v>
      </c>
      <c r="I15" s="89">
        <v>47</v>
      </c>
      <c r="J15" s="89">
        <v>485</v>
      </c>
      <c r="K15" s="89">
        <v>56</v>
      </c>
      <c r="L15" s="89">
        <v>47</v>
      </c>
      <c r="M15" s="89">
        <v>67</v>
      </c>
      <c r="N15" s="89">
        <v>114</v>
      </c>
      <c r="O15" s="89">
        <v>138</v>
      </c>
      <c r="P15" s="89">
        <v>62</v>
      </c>
      <c r="Q15" s="89">
        <v>162</v>
      </c>
      <c r="R15" s="485" t="s">
        <v>629</v>
      </c>
    </row>
    <row r="16" spans="1:18" s="162" customFormat="1" ht="16.5" customHeight="1">
      <c r="A16" s="101" t="s">
        <v>692</v>
      </c>
      <c r="B16" s="89">
        <f t="shared" si="2"/>
        <v>1822</v>
      </c>
      <c r="C16" s="89">
        <v>404</v>
      </c>
      <c r="D16" s="89">
        <v>196</v>
      </c>
      <c r="E16" s="89">
        <v>64</v>
      </c>
      <c r="F16" s="89">
        <v>83</v>
      </c>
      <c r="G16" s="89">
        <v>87</v>
      </c>
      <c r="H16" s="89">
        <v>47</v>
      </c>
      <c r="I16" s="89">
        <v>36</v>
      </c>
      <c r="J16" s="89">
        <v>407</v>
      </c>
      <c r="K16" s="89">
        <v>50</v>
      </c>
      <c r="L16" s="89">
        <v>22</v>
      </c>
      <c r="M16" s="89">
        <v>42</v>
      </c>
      <c r="N16" s="89">
        <v>61</v>
      </c>
      <c r="O16" s="89">
        <v>108</v>
      </c>
      <c r="P16" s="89">
        <v>86</v>
      </c>
      <c r="Q16" s="89">
        <v>129</v>
      </c>
      <c r="R16" s="485" t="s">
        <v>631</v>
      </c>
    </row>
    <row r="17" spans="1:18" s="162" customFormat="1" ht="16.5" customHeight="1">
      <c r="A17" s="101" t="s">
        <v>693</v>
      </c>
      <c r="B17" s="89">
        <f t="shared" si="2"/>
        <v>1917</v>
      </c>
      <c r="C17" s="89">
        <v>482</v>
      </c>
      <c r="D17" s="89">
        <v>204</v>
      </c>
      <c r="E17" s="89">
        <v>64</v>
      </c>
      <c r="F17" s="89">
        <v>65</v>
      </c>
      <c r="G17" s="89">
        <v>63</v>
      </c>
      <c r="H17" s="89">
        <v>53</v>
      </c>
      <c r="I17" s="89">
        <v>42</v>
      </c>
      <c r="J17" s="89">
        <v>409</v>
      </c>
      <c r="K17" s="89">
        <v>58</v>
      </c>
      <c r="L17" s="89">
        <v>30</v>
      </c>
      <c r="M17" s="89">
        <v>43</v>
      </c>
      <c r="N17" s="89">
        <v>75</v>
      </c>
      <c r="O17" s="89">
        <v>117</v>
      </c>
      <c r="P17" s="89">
        <v>104</v>
      </c>
      <c r="Q17" s="89">
        <v>108</v>
      </c>
      <c r="R17" s="485" t="s">
        <v>633</v>
      </c>
    </row>
    <row r="18" spans="1:18" s="162" customFormat="1" ht="16.5" customHeight="1">
      <c r="A18" s="101" t="s">
        <v>694</v>
      </c>
      <c r="B18" s="89">
        <f t="shared" si="2"/>
        <v>1636</v>
      </c>
      <c r="C18" s="89">
        <v>393</v>
      </c>
      <c r="D18" s="89">
        <v>186</v>
      </c>
      <c r="E18" s="89">
        <v>48</v>
      </c>
      <c r="F18" s="89">
        <v>95</v>
      </c>
      <c r="G18" s="89">
        <v>64</v>
      </c>
      <c r="H18" s="89">
        <v>34</v>
      </c>
      <c r="I18" s="89">
        <v>32</v>
      </c>
      <c r="J18" s="89">
        <v>379</v>
      </c>
      <c r="K18" s="89">
        <v>44</v>
      </c>
      <c r="L18" s="89">
        <v>31</v>
      </c>
      <c r="M18" s="89">
        <v>50</v>
      </c>
      <c r="N18" s="89">
        <v>45</v>
      </c>
      <c r="O18" s="89">
        <v>72</v>
      </c>
      <c r="P18" s="89">
        <v>76</v>
      </c>
      <c r="Q18" s="89">
        <v>87</v>
      </c>
      <c r="R18" s="485" t="s">
        <v>635</v>
      </c>
    </row>
    <row r="19" spans="1:18" s="162" customFormat="1" ht="16.5" customHeight="1">
      <c r="A19" s="101" t="s">
        <v>695</v>
      </c>
      <c r="B19" s="89">
        <f t="shared" si="2"/>
        <v>1611</v>
      </c>
      <c r="C19" s="89">
        <v>461</v>
      </c>
      <c r="D19" s="89">
        <v>160</v>
      </c>
      <c r="E19" s="89">
        <v>51</v>
      </c>
      <c r="F19" s="89">
        <v>72</v>
      </c>
      <c r="G19" s="89">
        <v>45</v>
      </c>
      <c r="H19" s="89">
        <v>27</v>
      </c>
      <c r="I19" s="89">
        <v>24</v>
      </c>
      <c r="J19" s="89">
        <v>361</v>
      </c>
      <c r="K19" s="89">
        <v>31</v>
      </c>
      <c r="L19" s="89">
        <v>39</v>
      </c>
      <c r="M19" s="89">
        <v>42</v>
      </c>
      <c r="N19" s="89">
        <v>50</v>
      </c>
      <c r="O19" s="89">
        <v>77</v>
      </c>
      <c r="P19" s="89">
        <v>66</v>
      </c>
      <c r="Q19" s="89">
        <v>105</v>
      </c>
      <c r="R19" s="485" t="s">
        <v>637</v>
      </c>
    </row>
    <row r="20" spans="1:18" s="162" customFormat="1" ht="16.5" customHeight="1">
      <c r="A20" s="101" t="s">
        <v>696</v>
      </c>
      <c r="B20" s="89">
        <f t="shared" si="2"/>
        <v>2117</v>
      </c>
      <c r="C20" s="89">
        <v>551</v>
      </c>
      <c r="D20" s="89">
        <v>185</v>
      </c>
      <c r="E20" s="89">
        <v>91</v>
      </c>
      <c r="F20" s="89">
        <v>109</v>
      </c>
      <c r="G20" s="89">
        <v>67</v>
      </c>
      <c r="H20" s="89">
        <v>53</v>
      </c>
      <c r="I20" s="89">
        <v>36</v>
      </c>
      <c r="J20" s="89">
        <v>475</v>
      </c>
      <c r="K20" s="89">
        <v>55</v>
      </c>
      <c r="L20" s="89">
        <v>36</v>
      </c>
      <c r="M20" s="89">
        <v>71</v>
      </c>
      <c r="N20" s="89">
        <v>67</v>
      </c>
      <c r="O20" s="89">
        <v>108</v>
      </c>
      <c r="P20" s="89">
        <v>76</v>
      </c>
      <c r="Q20" s="89">
        <v>137</v>
      </c>
      <c r="R20" s="485" t="s">
        <v>639</v>
      </c>
    </row>
    <row r="21" spans="1:18" s="162" customFormat="1" ht="16.5" customHeight="1">
      <c r="A21" s="101" t="s">
        <v>697</v>
      </c>
      <c r="B21" s="89">
        <f t="shared" si="2"/>
        <v>1694</v>
      </c>
      <c r="C21" s="89">
        <v>438</v>
      </c>
      <c r="D21" s="89">
        <v>172</v>
      </c>
      <c r="E21" s="89">
        <v>66</v>
      </c>
      <c r="F21" s="89">
        <v>74</v>
      </c>
      <c r="G21" s="89">
        <v>64</v>
      </c>
      <c r="H21" s="89">
        <v>37</v>
      </c>
      <c r="I21" s="89">
        <v>39</v>
      </c>
      <c r="J21" s="89">
        <v>360</v>
      </c>
      <c r="K21" s="89">
        <v>53</v>
      </c>
      <c r="L21" s="89">
        <v>29</v>
      </c>
      <c r="M21" s="89">
        <v>41</v>
      </c>
      <c r="N21" s="89">
        <v>40</v>
      </c>
      <c r="O21" s="89">
        <v>110</v>
      </c>
      <c r="P21" s="89">
        <v>51</v>
      </c>
      <c r="Q21" s="89">
        <v>120</v>
      </c>
      <c r="R21" s="485" t="s">
        <v>641</v>
      </c>
    </row>
    <row r="22" spans="1:18" s="162" customFormat="1" ht="16.5" customHeight="1">
      <c r="A22" s="101" t="s">
        <v>698</v>
      </c>
      <c r="B22" s="89">
        <f t="shared" si="2"/>
        <v>1653</v>
      </c>
      <c r="C22" s="89">
        <v>384</v>
      </c>
      <c r="D22" s="89">
        <v>198</v>
      </c>
      <c r="E22" s="89">
        <v>74</v>
      </c>
      <c r="F22" s="89">
        <v>97</v>
      </c>
      <c r="G22" s="89">
        <v>64</v>
      </c>
      <c r="H22" s="89">
        <v>30</v>
      </c>
      <c r="I22" s="89">
        <v>47</v>
      </c>
      <c r="J22" s="89">
        <v>306</v>
      </c>
      <c r="K22" s="89">
        <v>31</v>
      </c>
      <c r="L22" s="89">
        <v>32</v>
      </c>
      <c r="M22" s="89">
        <v>51</v>
      </c>
      <c r="N22" s="89">
        <v>62</v>
      </c>
      <c r="O22" s="89">
        <v>103</v>
      </c>
      <c r="P22" s="89">
        <v>72</v>
      </c>
      <c r="Q22" s="89">
        <v>102</v>
      </c>
      <c r="R22" s="485" t="s">
        <v>642</v>
      </c>
    </row>
    <row r="23" spans="1:18" s="162" customFormat="1" ht="16.5" customHeight="1">
      <c r="A23" s="101" t="s">
        <v>699</v>
      </c>
      <c r="B23" s="89">
        <f t="shared" si="2"/>
        <v>1485</v>
      </c>
      <c r="C23" s="89">
        <v>404</v>
      </c>
      <c r="D23" s="89">
        <v>175</v>
      </c>
      <c r="E23" s="89">
        <v>48</v>
      </c>
      <c r="F23" s="89">
        <v>61</v>
      </c>
      <c r="G23" s="89">
        <v>40</v>
      </c>
      <c r="H23" s="89">
        <v>36</v>
      </c>
      <c r="I23" s="89">
        <v>34</v>
      </c>
      <c r="J23" s="89">
        <v>316</v>
      </c>
      <c r="K23" s="89">
        <v>39</v>
      </c>
      <c r="L23" s="89">
        <v>20</v>
      </c>
      <c r="M23" s="89">
        <v>36</v>
      </c>
      <c r="N23" s="89">
        <v>52</v>
      </c>
      <c r="O23" s="89">
        <v>78</v>
      </c>
      <c r="P23" s="89">
        <v>55</v>
      </c>
      <c r="Q23" s="89">
        <v>91</v>
      </c>
      <c r="R23" s="487" t="s">
        <v>643</v>
      </c>
    </row>
    <row r="24" spans="1:18" s="162" customFormat="1" ht="16.5" customHeight="1" thickBot="1">
      <c r="A24" s="511" t="s">
        <v>700</v>
      </c>
      <c r="B24" s="512">
        <f t="shared" si="2"/>
        <v>1566</v>
      </c>
      <c r="C24" s="512">
        <v>438</v>
      </c>
      <c r="D24" s="512">
        <v>150</v>
      </c>
      <c r="E24" s="512">
        <v>61</v>
      </c>
      <c r="F24" s="512">
        <v>65</v>
      </c>
      <c r="G24" s="512">
        <v>55</v>
      </c>
      <c r="H24" s="512">
        <v>32</v>
      </c>
      <c r="I24" s="512">
        <v>57</v>
      </c>
      <c r="J24" s="512">
        <v>346</v>
      </c>
      <c r="K24" s="512">
        <v>37</v>
      </c>
      <c r="L24" s="512">
        <v>28</v>
      </c>
      <c r="M24" s="512">
        <v>45</v>
      </c>
      <c r="N24" s="512">
        <v>30</v>
      </c>
      <c r="O24" s="512">
        <v>75</v>
      </c>
      <c r="P24" s="512">
        <v>64</v>
      </c>
      <c r="Q24" s="512">
        <v>83</v>
      </c>
      <c r="R24" s="513" t="s">
        <v>644</v>
      </c>
    </row>
    <row r="25" spans="1:18" s="363" customFormat="1" ht="15" customHeight="1">
      <c r="A25" s="361" t="s">
        <v>747</v>
      </c>
      <c r="B25" s="362"/>
      <c r="C25" s="362"/>
      <c r="D25" s="362"/>
      <c r="E25" s="504"/>
      <c r="I25" s="505"/>
      <c r="J25" s="505"/>
      <c r="R25" s="506" t="s">
        <v>748</v>
      </c>
    </row>
    <row r="26" spans="1:18" s="363" customFormat="1" ht="15" customHeight="1">
      <c r="A26" s="507" t="s">
        <v>775</v>
      </c>
      <c r="B26" s="362"/>
      <c r="C26" s="362"/>
      <c r="D26" s="362"/>
      <c r="E26" s="504"/>
      <c r="I26" s="505"/>
      <c r="J26" s="505"/>
      <c r="R26" s="506"/>
    </row>
  </sheetData>
  <mergeCells count="5">
    <mergeCell ref="A1:R1"/>
    <mergeCell ref="A2:R2"/>
    <mergeCell ref="A4:A6"/>
    <mergeCell ref="A3:B3"/>
    <mergeCell ref="R4:R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26"/>
  <sheetViews>
    <sheetView workbookViewId="0" topLeftCell="B7">
      <selection activeCell="R12" sqref="R12"/>
    </sheetView>
  </sheetViews>
  <sheetFormatPr defaultColWidth="8.88671875" defaultRowHeight="13.5"/>
  <cols>
    <col min="1" max="1" width="6.77734375" style="0" customWidth="1"/>
    <col min="2" max="2" width="6.4453125" style="0" customWidth="1"/>
    <col min="3" max="17" width="6.21484375" style="0" customWidth="1"/>
    <col min="18" max="18" width="6.6640625" style="0" customWidth="1"/>
  </cols>
  <sheetData>
    <row r="1" spans="1:18" s="477" customFormat="1" ht="30" customHeight="1">
      <c r="A1" s="707" t="s">
        <v>703</v>
      </c>
      <c r="B1" s="707"/>
      <c r="C1" s="707"/>
      <c r="D1" s="707"/>
      <c r="E1" s="707"/>
      <c r="F1" s="707"/>
      <c r="G1" s="707"/>
      <c r="H1" s="707"/>
      <c r="I1" s="707"/>
      <c r="J1" s="707"/>
      <c r="K1" s="707"/>
      <c r="L1" s="707"/>
      <c r="M1" s="707"/>
      <c r="N1" s="707"/>
      <c r="O1" s="707"/>
      <c r="P1" s="707"/>
      <c r="Q1" s="707"/>
      <c r="R1" s="707"/>
    </row>
    <row r="2" spans="1:18" s="478" customFormat="1" ht="20.25" customHeight="1">
      <c r="A2" s="699" t="s">
        <v>704</v>
      </c>
      <c r="B2" s="699"/>
      <c r="C2" s="699"/>
      <c r="D2" s="699"/>
      <c r="E2" s="699"/>
      <c r="F2" s="699"/>
      <c r="G2" s="699"/>
      <c r="H2" s="699"/>
      <c r="I2" s="699"/>
      <c r="J2" s="699"/>
      <c r="K2" s="699"/>
      <c r="L2" s="699"/>
      <c r="M2" s="699"/>
      <c r="N2" s="699"/>
      <c r="O2" s="699"/>
      <c r="P2" s="699"/>
      <c r="Q2" s="699"/>
      <c r="R2" s="699"/>
    </row>
    <row r="3" spans="1:18" s="188" customFormat="1" ht="15.75" customHeight="1" thickBot="1">
      <c r="A3" s="703" t="s">
        <v>229</v>
      </c>
      <c r="B3" s="703"/>
      <c r="D3" s="52"/>
      <c r="R3" s="479" t="s">
        <v>230</v>
      </c>
    </row>
    <row r="4" spans="1:18" s="188" customFormat="1" ht="18" customHeight="1">
      <c r="A4" s="700" t="s">
        <v>829</v>
      </c>
      <c r="B4" s="508" t="s">
        <v>231</v>
      </c>
      <c r="C4" s="509" t="s">
        <v>685</v>
      </c>
      <c r="D4" s="509" t="s">
        <v>232</v>
      </c>
      <c r="E4" s="509" t="s">
        <v>233</v>
      </c>
      <c r="F4" s="509" t="s">
        <v>234</v>
      </c>
      <c r="G4" s="509" t="s">
        <v>235</v>
      </c>
      <c r="H4" s="509" t="s">
        <v>236</v>
      </c>
      <c r="I4" s="509" t="s">
        <v>237</v>
      </c>
      <c r="J4" s="509" t="s">
        <v>238</v>
      </c>
      <c r="K4" s="509" t="s">
        <v>239</v>
      </c>
      <c r="L4" s="509" t="s">
        <v>240</v>
      </c>
      <c r="M4" s="509" t="s">
        <v>241</v>
      </c>
      <c r="N4" s="509" t="s">
        <v>242</v>
      </c>
      <c r="O4" s="509" t="s">
        <v>243</v>
      </c>
      <c r="P4" s="509" t="s">
        <v>244</v>
      </c>
      <c r="Q4" s="509" t="s">
        <v>245</v>
      </c>
      <c r="R4" s="704" t="s">
        <v>830</v>
      </c>
    </row>
    <row r="5" spans="1:18" s="188" customFormat="1" ht="18" customHeight="1">
      <c r="A5" s="701"/>
      <c r="B5" s="701" t="s">
        <v>256</v>
      </c>
      <c r="C5" s="480" t="s">
        <v>686</v>
      </c>
      <c r="D5" s="480" t="s">
        <v>246</v>
      </c>
      <c r="E5" s="480" t="s">
        <v>247</v>
      </c>
      <c r="F5" s="480" t="s">
        <v>248</v>
      </c>
      <c r="G5" s="491" t="s">
        <v>249</v>
      </c>
      <c r="H5" s="491" t="s">
        <v>250</v>
      </c>
      <c r="I5" s="480" t="s">
        <v>251</v>
      </c>
      <c r="J5" s="491" t="s">
        <v>705</v>
      </c>
      <c r="K5" s="480" t="s">
        <v>252</v>
      </c>
      <c r="L5" s="480" t="s">
        <v>253</v>
      </c>
      <c r="M5" s="480" t="s">
        <v>253</v>
      </c>
      <c r="N5" s="480" t="s">
        <v>254</v>
      </c>
      <c r="O5" s="480" t="s">
        <v>254</v>
      </c>
      <c r="P5" s="480" t="s">
        <v>255</v>
      </c>
      <c r="Q5" s="480" t="s">
        <v>255</v>
      </c>
      <c r="R5" s="705"/>
    </row>
    <row r="6" spans="1:18" s="188" customFormat="1" ht="18" customHeight="1">
      <c r="A6" s="702"/>
      <c r="B6" s="702"/>
      <c r="C6" s="482" t="s">
        <v>687</v>
      </c>
      <c r="D6" s="483"/>
      <c r="E6" s="483"/>
      <c r="F6" s="483"/>
      <c r="G6" s="483"/>
      <c r="H6" s="483"/>
      <c r="I6" s="483"/>
      <c r="J6" s="492" t="s">
        <v>706</v>
      </c>
      <c r="K6" s="482" t="s">
        <v>257</v>
      </c>
      <c r="L6" s="482" t="s">
        <v>258</v>
      </c>
      <c r="M6" s="482" t="s">
        <v>259</v>
      </c>
      <c r="N6" s="482" t="s">
        <v>258</v>
      </c>
      <c r="O6" s="482" t="s">
        <v>259</v>
      </c>
      <c r="P6" s="484" t="s">
        <v>688</v>
      </c>
      <c r="Q6" s="482" t="s">
        <v>259</v>
      </c>
      <c r="R6" s="706"/>
    </row>
    <row r="7" spans="1:18" s="162" customFormat="1" ht="15.75" customHeight="1">
      <c r="A7" s="101" t="s">
        <v>221</v>
      </c>
      <c r="B7" s="89">
        <f>SUM(C7:Q7)</f>
        <v>23239</v>
      </c>
      <c r="C7" s="89">
        <v>6767</v>
      </c>
      <c r="D7" s="89">
        <v>2221</v>
      </c>
      <c r="E7" s="89">
        <v>730</v>
      </c>
      <c r="F7" s="89">
        <v>1051</v>
      </c>
      <c r="G7" s="89">
        <v>860</v>
      </c>
      <c r="H7" s="89">
        <v>522</v>
      </c>
      <c r="I7" s="89">
        <v>423</v>
      </c>
      <c r="J7" s="89">
        <v>4517</v>
      </c>
      <c r="K7" s="89">
        <v>733</v>
      </c>
      <c r="L7" s="89">
        <v>366</v>
      </c>
      <c r="M7" s="89">
        <v>588</v>
      </c>
      <c r="N7" s="89">
        <v>743</v>
      </c>
      <c r="O7" s="89">
        <v>1564</v>
      </c>
      <c r="P7" s="89">
        <v>794</v>
      </c>
      <c r="Q7" s="89">
        <v>1360</v>
      </c>
      <c r="R7" s="485" t="s">
        <v>221</v>
      </c>
    </row>
    <row r="8" spans="1:18" s="162" customFormat="1" ht="15.75" customHeight="1">
      <c r="A8" s="101" t="s">
        <v>707</v>
      </c>
      <c r="B8" s="89">
        <f>SUM(C8:Q8)</f>
        <v>22008</v>
      </c>
      <c r="C8" s="89">
        <v>6271</v>
      </c>
      <c r="D8" s="89">
        <v>2175</v>
      </c>
      <c r="E8" s="89">
        <v>709</v>
      </c>
      <c r="F8" s="89">
        <v>1030</v>
      </c>
      <c r="G8" s="89">
        <v>852</v>
      </c>
      <c r="H8" s="89">
        <v>457</v>
      </c>
      <c r="I8" s="89">
        <v>440</v>
      </c>
      <c r="J8" s="89">
        <v>4367</v>
      </c>
      <c r="K8" s="89">
        <v>585</v>
      </c>
      <c r="L8" s="89">
        <v>402</v>
      </c>
      <c r="M8" s="89">
        <v>574</v>
      </c>
      <c r="N8" s="89">
        <v>701</v>
      </c>
      <c r="O8" s="89">
        <v>1304</v>
      </c>
      <c r="P8" s="89">
        <v>815</v>
      </c>
      <c r="Q8" s="89">
        <v>1326</v>
      </c>
      <c r="R8" s="485" t="s">
        <v>707</v>
      </c>
    </row>
    <row r="9" spans="1:18" s="162" customFormat="1" ht="15.75" customHeight="1">
      <c r="A9" s="101" t="s">
        <v>708</v>
      </c>
      <c r="B9" s="89">
        <f>SUM(C9:Q9)</f>
        <v>22796</v>
      </c>
      <c r="C9" s="89">
        <v>6492</v>
      </c>
      <c r="D9" s="89">
        <v>2065</v>
      </c>
      <c r="E9" s="89">
        <v>762</v>
      </c>
      <c r="F9" s="89">
        <v>1236</v>
      </c>
      <c r="G9" s="89">
        <v>862</v>
      </c>
      <c r="H9" s="89">
        <v>482</v>
      </c>
      <c r="I9" s="89">
        <v>469</v>
      </c>
      <c r="J9" s="89">
        <v>4640</v>
      </c>
      <c r="K9" s="89">
        <v>520</v>
      </c>
      <c r="L9" s="89">
        <v>407</v>
      </c>
      <c r="M9" s="89">
        <v>566</v>
      </c>
      <c r="N9" s="89">
        <v>622</v>
      </c>
      <c r="O9" s="89">
        <v>1293</v>
      </c>
      <c r="P9" s="89">
        <v>793</v>
      </c>
      <c r="Q9" s="89">
        <v>1587</v>
      </c>
      <c r="R9" s="485" t="s">
        <v>708</v>
      </c>
    </row>
    <row r="10" spans="1:18" s="162" customFormat="1" ht="15.75" customHeight="1">
      <c r="A10" s="101" t="s">
        <v>709</v>
      </c>
      <c r="B10" s="89">
        <f>SUM(C10:Q10)</f>
        <v>24004</v>
      </c>
      <c r="C10" s="89">
        <v>6641</v>
      </c>
      <c r="D10" s="89">
        <v>2216</v>
      </c>
      <c r="E10" s="89">
        <v>738</v>
      </c>
      <c r="F10" s="89">
        <v>1255</v>
      </c>
      <c r="G10" s="89">
        <v>804</v>
      </c>
      <c r="H10" s="89">
        <v>554</v>
      </c>
      <c r="I10" s="89">
        <v>466</v>
      </c>
      <c r="J10" s="89">
        <v>5187</v>
      </c>
      <c r="K10" s="89">
        <v>606</v>
      </c>
      <c r="L10" s="89">
        <v>481</v>
      </c>
      <c r="M10" s="89">
        <v>717</v>
      </c>
      <c r="N10" s="89">
        <v>788</v>
      </c>
      <c r="O10" s="89">
        <v>1299</v>
      </c>
      <c r="P10" s="89">
        <v>757</v>
      </c>
      <c r="Q10" s="89">
        <v>1495</v>
      </c>
      <c r="R10" s="485" t="s">
        <v>709</v>
      </c>
    </row>
    <row r="11" spans="1:18" s="162" customFormat="1" ht="15.75" customHeight="1">
      <c r="A11" s="101" t="s">
        <v>710</v>
      </c>
      <c r="B11" s="89">
        <f>SUM(C11:Q11)</f>
        <v>23109</v>
      </c>
      <c r="C11" s="89">
        <v>6290</v>
      </c>
      <c r="D11" s="89">
        <v>2115</v>
      </c>
      <c r="E11" s="89">
        <v>657</v>
      </c>
      <c r="F11" s="89">
        <v>1196</v>
      </c>
      <c r="G11" s="89">
        <v>843</v>
      </c>
      <c r="H11" s="89">
        <v>515</v>
      </c>
      <c r="I11" s="89">
        <v>407</v>
      </c>
      <c r="J11" s="89">
        <v>5075</v>
      </c>
      <c r="K11" s="89">
        <v>545</v>
      </c>
      <c r="L11" s="89">
        <v>519</v>
      </c>
      <c r="M11" s="89">
        <v>814</v>
      </c>
      <c r="N11" s="89">
        <v>628</v>
      </c>
      <c r="O11" s="89">
        <v>1226</v>
      </c>
      <c r="P11" s="89">
        <v>746</v>
      </c>
      <c r="Q11" s="89">
        <v>1533</v>
      </c>
      <c r="R11" s="485" t="s">
        <v>712</v>
      </c>
    </row>
    <row r="12" spans="1:18" s="542" customFormat="1" ht="15.75" customHeight="1">
      <c r="A12" s="329" t="s">
        <v>773</v>
      </c>
      <c r="B12" s="541">
        <f>SUM(B13:B24)</f>
        <v>22964</v>
      </c>
      <c r="C12" s="541">
        <f aca="true" t="shared" si="0" ref="C12:Q12">SUM(C13:C24)</f>
        <v>6129</v>
      </c>
      <c r="D12" s="541">
        <f t="shared" si="0"/>
        <v>2045</v>
      </c>
      <c r="E12" s="541">
        <f t="shared" si="0"/>
        <v>642</v>
      </c>
      <c r="F12" s="541">
        <f t="shared" si="0"/>
        <v>1213</v>
      </c>
      <c r="G12" s="541">
        <f t="shared" si="0"/>
        <v>857</v>
      </c>
      <c r="H12" s="541">
        <f t="shared" si="0"/>
        <v>506</v>
      </c>
      <c r="I12" s="541">
        <f t="shared" si="0"/>
        <v>417</v>
      </c>
      <c r="J12" s="541">
        <f t="shared" si="0"/>
        <v>5213</v>
      </c>
      <c r="K12" s="541">
        <f t="shared" si="0"/>
        <v>556</v>
      </c>
      <c r="L12" s="541">
        <f t="shared" si="0"/>
        <v>478</v>
      </c>
      <c r="M12" s="541">
        <f t="shared" si="0"/>
        <v>710</v>
      </c>
      <c r="N12" s="541">
        <f t="shared" si="0"/>
        <v>633</v>
      </c>
      <c r="O12" s="541">
        <f t="shared" si="0"/>
        <v>1234</v>
      </c>
      <c r="P12" s="541">
        <f t="shared" si="0"/>
        <v>828</v>
      </c>
      <c r="Q12" s="541">
        <f t="shared" si="0"/>
        <v>1503</v>
      </c>
      <c r="R12" s="486" t="s">
        <v>773</v>
      </c>
    </row>
    <row r="13" spans="1:18" s="162" customFormat="1" ht="15.75" customHeight="1">
      <c r="A13" s="101" t="s">
        <v>689</v>
      </c>
      <c r="B13" s="89">
        <f>SUM(C13:Q13)</f>
        <v>2327</v>
      </c>
      <c r="C13" s="89">
        <v>539</v>
      </c>
      <c r="D13" s="89">
        <v>206</v>
      </c>
      <c r="E13" s="89">
        <v>75</v>
      </c>
      <c r="F13" s="89">
        <v>117</v>
      </c>
      <c r="G13" s="89">
        <v>84</v>
      </c>
      <c r="H13" s="89">
        <v>54</v>
      </c>
      <c r="I13" s="89">
        <v>55</v>
      </c>
      <c r="J13" s="89">
        <v>632</v>
      </c>
      <c r="K13" s="89">
        <v>58</v>
      </c>
      <c r="L13" s="89">
        <v>48</v>
      </c>
      <c r="M13" s="89">
        <v>59</v>
      </c>
      <c r="N13" s="89">
        <v>67</v>
      </c>
      <c r="O13" s="89">
        <v>127</v>
      </c>
      <c r="P13" s="89">
        <v>81</v>
      </c>
      <c r="Q13" s="89">
        <v>125</v>
      </c>
      <c r="R13" s="485" t="s">
        <v>625</v>
      </c>
    </row>
    <row r="14" spans="1:18" s="162" customFormat="1" ht="15.75" customHeight="1">
      <c r="A14" s="101" t="s">
        <v>690</v>
      </c>
      <c r="B14" s="89">
        <f aca="true" t="shared" si="1" ref="B14:B24">SUM(C14:Q14)</f>
        <v>2819</v>
      </c>
      <c r="C14" s="89">
        <v>698</v>
      </c>
      <c r="D14" s="89">
        <v>248</v>
      </c>
      <c r="E14" s="89">
        <v>69</v>
      </c>
      <c r="F14" s="89">
        <v>151</v>
      </c>
      <c r="G14" s="89">
        <v>106</v>
      </c>
      <c r="H14" s="89">
        <v>87</v>
      </c>
      <c r="I14" s="89">
        <v>71</v>
      </c>
      <c r="J14" s="89">
        <v>660</v>
      </c>
      <c r="K14" s="89">
        <v>59</v>
      </c>
      <c r="L14" s="89">
        <v>63</v>
      </c>
      <c r="M14" s="89">
        <v>53</v>
      </c>
      <c r="N14" s="89">
        <v>108</v>
      </c>
      <c r="O14" s="89">
        <v>141</v>
      </c>
      <c r="P14" s="89">
        <v>106</v>
      </c>
      <c r="Q14" s="89">
        <v>199</v>
      </c>
      <c r="R14" s="485" t="s">
        <v>627</v>
      </c>
    </row>
    <row r="15" spans="1:18" s="162" customFormat="1" ht="15.75" customHeight="1">
      <c r="A15" s="101" t="s">
        <v>691</v>
      </c>
      <c r="B15" s="89">
        <f t="shared" si="1"/>
        <v>2342</v>
      </c>
      <c r="C15" s="89">
        <v>642</v>
      </c>
      <c r="D15" s="89">
        <v>226</v>
      </c>
      <c r="E15" s="89">
        <v>68</v>
      </c>
      <c r="F15" s="89">
        <v>115</v>
      </c>
      <c r="G15" s="89">
        <v>103</v>
      </c>
      <c r="H15" s="89">
        <v>50</v>
      </c>
      <c r="I15" s="89">
        <v>56</v>
      </c>
      <c r="J15" s="89">
        <v>499</v>
      </c>
      <c r="K15" s="89">
        <v>58</v>
      </c>
      <c r="L15" s="89">
        <v>50</v>
      </c>
      <c r="M15" s="89">
        <v>54</v>
      </c>
      <c r="N15" s="89">
        <v>59</v>
      </c>
      <c r="O15" s="89">
        <v>117</v>
      </c>
      <c r="P15" s="89">
        <v>66</v>
      </c>
      <c r="Q15" s="89">
        <v>179</v>
      </c>
      <c r="R15" s="485" t="s">
        <v>629</v>
      </c>
    </row>
    <row r="16" spans="1:18" s="162" customFormat="1" ht="15.75" customHeight="1">
      <c r="A16" s="101" t="s">
        <v>692</v>
      </c>
      <c r="B16" s="89">
        <f t="shared" si="1"/>
        <v>1829</v>
      </c>
      <c r="C16" s="89">
        <v>514</v>
      </c>
      <c r="D16" s="89">
        <v>179</v>
      </c>
      <c r="E16" s="89">
        <v>37</v>
      </c>
      <c r="F16" s="89">
        <v>84</v>
      </c>
      <c r="G16" s="89">
        <v>41</v>
      </c>
      <c r="H16" s="89">
        <v>30</v>
      </c>
      <c r="I16" s="89">
        <v>25</v>
      </c>
      <c r="J16" s="89">
        <v>441</v>
      </c>
      <c r="K16" s="89">
        <v>50</v>
      </c>
      <c r="L16" s="89">
        <v>43</v>
      </c>
      <c r="M16" s="89">
        <v>57</v>
      </c>
      <c r="N16" s="89">
        <v>50</v>
      </c>
      <c r="O16" s="89">
        <v>115</v>
      </c>
      <c r="P16" s="89">
        <v>67</v>
      </c>
      <c r="Q16" s="89">
        <v>96</v>
      </c>
      <c r="R16" s="485" t="s">
        <v>631</v>
      </c>
    </row>
    <row r="17" spans="1:18" s="162" customFormat="1" ht="15.75" customHeight="1">
      <c r="A17" s="101" t="s">
        <v>693</v>
      </c>
      <c r="B17" s="89">
        <f t="shared" si="1"/>
        <v>1623</v>
      </c>
      <c r="C17" s="89">
        <v>441</v>
      </c>
      <c r="D17" s="89">
        <v>136</v>
      </c>
      <c r="E17" s="89">
        <v>60</v>
      </c>
      <c r="F17" s="89">
        <v>87</v>
      </c>
      <c r="G17" s="89">
        <v>40</v>
      </c>
      <c r="H17" s="89">
        <v>32</v>
      </c>
      <c r="I17" s="89">
        <v>22</v>
      </c>
      <c r="J17" s="89">
        <v>352</v>
      </c>
      <c r="K17" s="89">
        <v>32</v>
      </c>
      <c r="L17" s="89">
        <v>39</v>
      </c>
      <c r="M17" s="89">
        <v>62</v>
      </c>
      <c r="N17" s="89">
        <v>30</v>
      </c>
      <c r="O17" s="89">
        <v>96</v>
      </c>
      <c r="P17" s="89">
        <v>82</v>
      </c>
      <c r="Q17" s="89">
        <v>112</v>
      </c>
      <c r="R17" s="485" t="s">
        <v>633</v>
      </c>
    </row>
    <row r="18" spans="1:18" s="162" customFormat="1" ht="15.75" customHeight="1">
      <c r="A18" s="101" t="s">
        <v>694</v>
      </c>
      <c r="B18" s="89">
        <f t="shared" si="1"/>
        <v>1605</v>
      </c>
      <c r="C18" s="89">
        <v>427</v>
      </c>
      <c r="D18" s="89">
        <v>120</v>
      </c>
      <c r="E18" s="89">
        <v>53</v>
      </c>
      <c r="F18" s="89">
        <v>75</v>
      </c>
      <c r="G18" s="89">
        <v>62</v>
      </c>
      <c r="H18" s="89">
        <v>33</v>
      </c>
      <c r="I18" s="89">
        <v>34</v>
      </c>
      <c r="J18" s="89">
        <v>353</v>
      </c>
      <c r="K18" s="89">
        <v>42</v>
      </c>
      <c r="L18" s="89">
        <v>23</v>
      </c>
      <c r="M18" s="89">
        <v>65</v>
      </c>
      <c r="N18" s="89">
        <v>41</v>
      </c>
      <c r="O18" s="89">
        <v>93</v>
      </c>
      <c r="P18" s="89">
        <v>60</v>
      </c>
      <c r="Q18" s="89">
        <v>124</v>
      </c>
      <c r="R18" s="485" t="s">
        <v>635</v>
      </c>
    </row>
    <row r="19" spans="1:18" s="162" customFormat="1" ht="15.75" customHeight="1">
      <c r="A19" s="101" t="s">
        <v>695</v>
      </c>
      <c r="B19" s="89">
        <f t="shared" si="1"/>
        <v>1512</v>
      </c>
      <c r="C19" s="89">
        <v>420</v>
      </c>
      <c r="D19" s="89">
        <v>112</v>
      </c>
      <c r="E19" s="89">
        <v>41</v>
      </c>
      <c r="F19" s="89">
        <v>108</v>
      </c>
      <c r="G19" s="89">
        <v>55</v>
      </c>
      <c r="H19" s="89">
        <v>29</v>
      </c>
      <c r="I19" s="89">
        <v>26</v>
      </c>
      <c r="J19" s="89">
        <v>318</v>
      </c>
      <c r="K19" s="89">
        <v>35</v>
      </c>
      <c r="L19" s="89">
        <v>36</v>
      </c>
      <c r="M19" s="89">
        <v>42</v>
      </c>
      <c r="N19" s="89">
        <v>46</v>
      </c>
      <c r="O19" s="89">
        <v>83</v>
      </c>
      <c r="P19" s="89">
        <v>45</v>
      </c>
      <c r="Q19" s="89">
        <v>116</v>
      </c>
      <c r="R19" s="485" t="s">
        <v>637</v>
      </c>
    </row>
    <row r="20" spans="1:18" s="162" customFormat="1" ht="15.75" customHeight="1">
      <c r="A20" s="101" t="s">
        <v>696</v>
      </c>
      <c r="B20" s="89">
        <f t="shared" si="1"/>
        <v>1870</v>
      </c>
      <c r="C20" s="89">
        <v>533</v>
      </c>
      <c r="D20" s="89">
        <v>204</v>
      </c>
      <c r="E20" s="89">
        <v>65</v>
      </c>
      <c r="F20" s="89">
        <v>92</v>
      </c>
      <c r="G20" s="89">
        <v>77</v>
      </c>
      <c r="H20" s="89">
        <v>42</v>
      </c>
      <c r="I20" s="89">
        <v>27</v>
      </c>
      <c r="J20" s="89">
        <v>344</v>
      </c>
      <c r="K20" s="89">
        <v>43</v>
      </c>
      <c r="L20" s="89">
        <v>25</v>
      </c>
      <c r="M20" s="89">
        <v>63</v>
      </c>
      <c r="N20" s="89">
        <v>49</v>
      </c>
      <c r="O20" s="89">
        <v>105</v>
      </c>
      <c r="P20" s="89">
        <v>52</v>
      </c>
      <c r="Q20" s="89">
        <v>149</v>
      </c>
      <c r="R20" s="485" t="s">
        <v>639</v>
      </c>
    </row>
    <row r="21" spans="1:18" s="162" customFormat="1" ht="15.75" customHeight="1">
      <c r="A21" s="101" t="s">
        <v>697</v>
      </c>
      <c r="B21" s="89">
        <f t="shared" si="1"/>
        <v>1833</v>
      </c>
      <c r="C21" s="89">
        <v>505</v>
      </c>
      <c r="D21" s="89">
        <v>162</v>
      </c>
      <c r="E21" s="89">
        <v>56</v>
      </c>
      <c r="F21" s="89">
        <v>93</v>
      </c>
      <c r="G21" s="89">
        <v>64</v>
      </c>
      <c r="H21" s="89">
        <v>36</v>
      </c>
      <c r="I21" s="89">
        <v>22</v>
      </c>
      <c r="J21" s="89">
        <v>398</v>
      </c>
      <c r="K21" s="89">
        <v>46</v>
      </c>
      <c r="L21" s="89">
        <v>42</v>
      </c>
      <c r="M21" s="89">
        <v>84</v>
      </c>
      <c r="N21" s="89">
        <v>47</v>
      </c>
      <c r="O21" s="89">
        <v>109</v>
      </c>
      <c r="P21" s="89">
        <v>51</v>
      </c>
      <c r="Q21" s="89">
        <v>118</v>
      </c>
      <c r="R21" s="485" t="s">
        <v>641</v>
      </c>
    </row>
    <row r="22" spans="1:18" s="162" customFormat="1" ht="15.75" customHeight="1">
      <c r="A22" s="101" t="s">
        <v>698</v>
      </c>
      <c r="B22" s="89">
        <f t="shared" si="1"/>
        <v>1718</v>
      </c>
      <c r="C22" s="89">
        <v>489</v>
      </c>
      <c r="D22" s="89">
        <v>174</v>
      </c>
      <c r="E22" s="89">
        <v>32</v>
      </c>
      <c r="F22" s="89">
        <v>107</v>
      </c>
      <c r="G22" s="89">
        <v>74</v>
      </c>
      <c r="H22" s="89">
        <v>38</v>
      </c>
      <c r="I22" s="89">
        <v>24</v>
      </c>
      <c r="J22" s="89">
        <v>324</v>
      </c>
      <c r="K22" s="89">
        <v>49</v>
      </c>
      <c r="L22" s="89">
        <v>44</v>
      </c>
      <c r="M22" s="89">
        <v>48</v>
      </c>
      <c r="N22" s="89">
        <v>36</v>
      </c>
      <c r="O22" s="89">
        <v>90</v>
      </c>
      <c r="P22" s="89">
        <v>87</v>
      </c>
      <c r="Q22" s="89">
        <v>102</v>
      </c>
      <c r="R22" s="485" t="s">
        <v>642</v>
      </c>
    </row>
    <row r="23" spans="1:18" s="162" customFormat="1" ht="15.75" customHeight="1">
      <c r="A23" s="101" t="s">
        <v>699</v>
      </c>
      <c r="B23" s="89">
        <f t="shared" si="1"/>
        <v>1551</v>
      </c>
      <c r="C23" s="89">
        <v>405</v>
      </c>
      <c r="D23" s="89">
        <v>135</v>
      </c>
      <c r="E23" s="89">
        <v>32</v>
      </c>
      <c r="F23" s="89">
        <v>92</v>
      </c>
      <c r="G23" s="89">
        <v>69</v>
      </c>
      <c r="H23" s="89">
        <v>27</v>
      </c>
      <c r="I23" s="89">
        <v>17</v>
      </c>
      <c r="J23" s="89">
        <v>377</v>
      </c>
      <c r="K23" s="89">
        <v>41</v>
      </c>
      <c r="L23" s="89">
        <v>32</v>
      </c>
      <c r="M23" s="89">
        <v>48</v>
      </c>
      <c r="N23" s="89">
        <v>39</v>
      </c>
      <c r="O23" s="89">
        <v>78</v>
      </c>
      <c r="P23" s="89">
        <v>67</v>
      </c>
      <c r="Q23" s="89">
        <v>92</v>
      </c>
      <c r="R23" s="487" t="s">
        <v>643</v>
      </c>
    </row>
    <row r="24" spans="1:18" s="162" customFormat="1" ht="15.75" customHeight="1" thickBot="1">
      <c r="A24" s="511" t="s">
        <v>700</v>
      </c>
      <c r="B24" s="512">
        <f t="shared" si="1"/>
        <v>1935</v>
      </c>
      <c r="C24" s="512">
        <v>516</v>
      </c>
      <c r="D24" s="512">
        <v>143</v>
      </c>
      <c r="E24" s="512">
        <v>54</v>
      </c>
      <c r="F24" s="512">
        <v>92</v>
      </c>
      <c r="G24" s="512">
        <v>82</v>
      </c>
      <c r="H24" s="512">
        <v>48</v>
      </c>
      <c r="I24" s="512">
        <v>38</v>
      </c>
      <c r="J24" s="512">
        <v>515</v>
      </c>
      <c r="K24" s="512">
        <v>43</v>
      </c>
      <c r="L24" s="512">
        <v>33</v>
      </c>
      <c r="M24" s="512">
        <v>75</v>
      </c>
      <c r="N24" s="512">
        <v>61</v>
      </c>
      <c r="O24" s="512">
        <v>80</v>
      </c>
      <c r="P24" s="512">
        <v>64</v>
      </c>
      <c r="Q24" s="512">
        <v>91</v>
      </c>
      <c r="R24" s="513" t="s">
        <v>644</v>
      </c>
    </row>
    <row r="25" spans="1:18" s="363" customFormat="1" ht="15" customHeight="1">
      <c r="A25" s="361" t="s">
        <v>749</v>
      </c>
      <c r="B25" s="362"/>
      <c r="C25" s="362"/>
      <c r="D25" s="362"/>
      <c r="E25" s="504"/>
      <c r="I25" s="505"/>
      <c r="J25" s="505"/>
      <c r="R25" s="506" t="s">
        <v>750</v>
      </c>
    </row>
    <row r="26" s="363" customFormat="1" ht="12">
      <c r="A26" s="363" t="s">
        <v>775</v>
      </c>
    </row>
    <row r="27" s="162" customFormat="1" ht="13.5"/>
    <row r="28" s="162" customFormat="1" ht="13.5"/>
    <row r="29" s="162" customFormat="1" ht="13.5"/>
    <row r="30" s="162" customFormat="1" ht="13.5"/>
  </sheetData>
  <mergeCells count="6">
    <mergeCell ref="A1:R1"/>
    <mergeCell ref="A2:R2"/>
    <mergeCell ref="A4:A6"/>
    <mergeCell ref="A3:B3"/>
    <mergeCell ref="B5:B6"/>
    <mergeCell ref="R4:R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29"/>
  <sheetViews>
    <sheetView workbookViewId="0" topLeftCell="B4">
      <selection activeCell="Q25" sqref="Q25"/>
    </sheetView>
  </sheetViews>
  <sheetFormatPr defaultColWidth="8.88671875" defaultRowHeight="13.5"/>
  <cols>
    <col min="1" max="1" width="7.5546875" style="0" customWidth="1"/>
    <col min="2" max="16" width="6.5546875" style="0" customWidth="1"/>
    <col min="17" max="17" width="7.10546875" style="0" customWidth="1"/>
  </cols>
  <sheetData>
    <row r="1" spans="1:17" s="493" customFormat="1" ht="30" customHeight="1">
      <c r="A1" s="612" t="s">
        <v>737</v>
      </c>
      <c r="B1" s="660"/>
      <c r="C1" s="660"/>
      <c r="D1" s="660"/>
      <c r="E1" s="660"/>
      <c r="F1" s="660"/>
      <c r="G1" s="660"/>
      <c r="H1" s="660"/>
      <c r="I1" s="660"/>
      <c r="J1" s="660"/>
      <c r="K1" s="660"/>
      <c r="L1" s="660"/>
      <c r="M1" s="660"/>
      <c r="N1" s="660"/>
      <c r="O1" s="660"/>
      <c r="P1" s="660"/>
      <c r="Q1" s="660"/>
    </row>
    <row r="2" spans="1:17" s="110" customFormat="1" ht="15.75" customHeight="1">
      <c r="A2" s="110" t="s">
        <v>713</v>
      </c>
      <c r="P2" s="138"/>
      <c r="Q2" s="138" t="s">
        <v>714</v>
      </c>
    </row>
    <row r="3" spans="1:17" s="110" customFormat="1" ht="15.75" customHeight="1">
      <c r="A3" s="714" t="s">
        <v>819</v>
      </c>
      <c r="B3" s="718" t="s">
        <v>715</v>
      </c>
      <c r="C3" s="719"/>
      <c r="D3" s="719"/>
      <c r="E3" s="718" t="s">
        <v>716</v>
      </c>
      <c r="F3" s="719"/>
      <c r="G3" s="719"/>
      <c r="H3" s="718" t="s">
        <v>717</v>
      </c>
      <c r="I3" s="719"/>
      <c r="J3" s="719"/>
      <c r="K3" s="718" t="s">
        <v>718</v>
      </c>
      <c r="L3" s="719"/>
      <c r="M3" s="719"/>
      <c r="N3" s="718" t="s">
        <v>719</v>
      </c>
      <c r="O3" s="719"/>
      <c r="P3" s="719"/>
      <c r="Q3" s="715" t="s">
        <v>831</v>
      </c>
    </row>
    <row r="4" spans="1:17" s="110" customFormat="1" ht="15.75" customHeight="1">
      <c r="A4" s="658"/>
      <c r="B4" s="113" t="s">
        <v>720</v>
      </c>
      <c r="C4" s="113" t="s">
        <v>721</v>
      </c>
      <c r="D4" s="113" t="s">
        <v>722</v>
      </c>
      <c r="E4" s="113" t="s">
        <v>720</v>
      </c>
      <c r="F4" s="113" t="s">
        <v>721</v>
      </c>
      <c r="G4" s="113" t="s">
        <v>722</v>
      </c>
      <c r="H4" s="113" t="s">
        <v>720</v>
      </c>
      <c r="I4" s="113" t="s">
        <v>721</v>
      </c>
      <c r="J4" s="113" t="s">
        <v>722</v>
      </c>
      <c r="K4" s="113" t="s">
        <v>720</v>
      </c>
      <c r="L4" s="113" t="s">
        <v>721</v>
      </c>
      <c r="M4" s="113" t="s">
        <v>722</v>
      </c>
      <c r="N4" s="113" t="s">
        <v>720</v>
      </c>
      <c r="O4" s="113" t="s">
        <v>721</v>
      </c>
      <c r="P4" s="113" t="s">
        <v>722</v>
      </c>
      <c r="Q4" s="716"/>
    </row>
    <row r="5" spans="1:17" s="110" customFormat="1" ht="15.75" customHeight="1">
      <c r="A5" s="659"/>
      <c r="B5" s="115" t="s">
        <v>723</v>
      </c>
      <c r="C5" s="115" t="s">
        <v>724</v>
      </c>
      <c r="D5" s="115" t="s">
        <v>725</v>
      </c>
      <c r="E5" s="115" t="s">
        <v>723</v>
      </c>
      <c r="F5" s="115" t="s">
        <v>724</v>
      </c>
      <c r="G5" s="115" t="s">
        <v>725</v>
      </c>
      <c r="H5" s="115" t="s">
        <v>723</v>
      </c>
      <c r="I5" s="115" t="s">
        <v>724</v>
      </c>
      <c r="J5" s="115" t="s">
        <v>725</v>
      </c>
      <c r="K5" s="115" t="s">
        <v>723</v>
      </c>
      <c r="L5" s="115" t="s">
        <v>724</v>
      </c>
      <c r="M5" s="115" t="s">
        <v>725</v>
      </c>
      <c r="N5" s="115" t="s">
        <v>723</v>
      </c>
      <c r="O5" s="115" t="s">
        <v>724</v>
      </c>
      <c r="P5" s="115" t="s">
        <v>725</v>
      </c>
      <c r="Q5" s="717"/>
    </row>
    <row r="6" spans="1:17" s="110" customFormat="1" ht="15.75" customHeight="1">
      <c r="A6" s="140" t="s">
        <v>184</v>
      </c>
      <c r="B6" s="342">
        <v>955</v>
      </c>
      <c r="C6" s="342">
        <v>488</v>
      </c>
      <c r="D6" s="342">
        <v>467</v>
      </c>
      <c r="E6" s="342">
        <v>125</v>
      </c>
      <c r="F6" s="342">
        <v>37</v>
      </c>
      <c r="G6" s="342">
        <v>88</v>
      </c>
      <c r="H6" s="342">
        <v>108</v>
      </c>
      <c r="I6" s="342">
        <v>67</v>
      </c>
      <c r="J6" s="342">
        <v>41</v>
      </c>
      <c r="K6" s="342">
        <v>468</v>
      </c>
      <c r="L6" s="342">
        <v>247</v>
      </c>
      <c r="M6" s="342">
        <v>221</v>
      </c>
      <c r="N6" s="342">
        <v>41</v>
      </c>
      <c r="O6" s="342">
        <v>25</v>
      </c>
      <c r="P6" s="342">
        <v>16</v>
      </c>
      <c r="Q6" s="142" t="s">
        <v>184</v>
      </c>
    </row>
    <row r="7" spans="1:17" s="110" customFormat="1" ht="15.75" customHeight="1">
      <c r="A7" s="140" t="s">
        <v>260</v>
      </c>
      <c r="B7" s="342">
        <v>1075</v>
      </c>
      <c r="C7" s="342">
        <v>513</v>
      </c>
      <c r="D7" s="342">
        <v>562</v>
      </c>
      <c r="E7" s="342">
        <v>122</v>
      </c>
      <c r="F7" s="342">
        <v>33</v>
      </c>
      <c r="G7" s="342">
        <v>89</v>
      </c>
      <c r="H7" s="342">
        <v>107</v>
      </c>
      <c r="I7" s="342">
        <v>63</v>
      </c>
      <c r="J7" s="342">
        <v>44</v>
      </c>
      <c r="K7" s="342">
        <v>542</v>
      </c>
      <c r="L7" s="342">
        <v>251</v>
      </c>
      <c r="M7" s="342">
        <v>291</v>
      </c>
      <c r="N7" s="342">
        <v>64</v>
      </c>
      <c r="O7" s="342">
        <v>41</v>
      </c>
      <c r="P7" s="343">
        <v>23</v>
      </c>
      <c r="Q7" s="145" t="s">
        <v>260</v>
      </c>
    </row>
    <row r="8" spans="1:17" s="110" customFormat="1" ht="15.75" customHeight="1">
      <c r="A8" s="140" t="s">
        <v>261</v>
      </c>
      <c r="B8" s="342">
        <v>1479</v>
      </c>
      <c r="C8" s="342">
        <v>708</v>
      </c>
      <c r="D8" s="342">
        <v>771</v>
      </c>
      <c r="E8" s="342">
        <v>162</v>
      </c>
      <c r="F8" s="342">
        <v>60</v>
      </c>
      <c r="G8" s="342">
        <v>102</v>
      </c>
      <c r="H8" s="342">
        <v>132</v>
      </c>
      <c r="I8" s="342">
        <v>73</v>
      </c>
      <c r="J8" s="342">
        <v>59</v>
      </c>
      <c r="K8" s="342">
        <v>690</v>
      </c>
      <c r="L8" s="342">
        <v>317</v>
      </c>
      <c r="M8" s="342">
        <v>373</v>
      </c>
      <c r="N8" s="342">
        <v>75</v>
      </c>
      <c r="O8" s="342">
        <v>44</v>
      </c>
      <c r="P8" s="343">
        <v>31</v>
      </c>
      <c r="Q8" s="145" t="s">
        <v>261</v>
      </c>
    </row>
    <row r="9" spans="1:17" s="110" customFormat="1" ht="15.75" customHeight="1">
      <c r="A9" s="140" t="s">
        <v>198</v>
      </c>
      <c r="B9" s="342">
        <v>1567</v>
      </c>
      <c r="C9" s="342">
        <v>791</v>
      </c>
      <c r="D9" s="342">
        <v>776</v>
      </c>
      <c r="E9" s="342">
        <v>135</v>
      </c>
      <c r="F9" s="342">
        <v>45</v>
      </c>
      <c r="G9" s="342">
        <v>90</v>
      </c>
      <c r="H9" s="342">
        <v>105</v>
      </c>
      <c r="I9" s="342">
        <v>64</v>
      </c>
      <c r="J9" s="342">
        <v>41</v>
      </c>
      <c r="K9" s="342">
        <v>740</v>
      </c>
      <c r="L9" s="342">
        <v>313</v>
      </c>
      <c r="M9" s="342">
        <v>427</v>
      </c>
      <c r="N9" s="342">
        <v>81</v>
      </c>
      <c r="O9" s="342">
        <v>53</v>
      </c>
      <c r="P9" s="342">
        <v>28</v>
      </c>
      <c r="Q9" s="142" t="s">
        <v>198</v>
      </c>
    </row>
    <row r="10" spans="1:17" s="110" customFormat="1" ht="15.75" customHeight="1">
      <c r="A10" s="140" t="s">
        <v>262</v>
      </c>
      <c r="B10" s="342">
        <v>1873</v>
      </c>
      <c r="C10" s="342">
        <v>971</v>
      </c>
      <c r="D10" s="342">
        <v>902</v>
      </c>
      <c r="E10" s="342">
        <v>148</v>
      </c>
      <c r="F10" s="342">
        <v>54</v>
      </c>
      <c r="G10" s="342">
        <v>94</v>
      </c>
      <c r="H10" s="342">
        <v>127</v>
      </c>
      <c r="I10" s="342">
        <v>75</v>
      </c>
      <c r="J10" s="342">
        <v>52</v>
      </c>
      <c r="K10" s="342">
        <v>704</v>
      </c>
      <c r="L10" s="342">
        <v>280</v>
      </c>
      <c r="M10" s="342">
        <v>424</v>
      </c>
      <c r="N10" s="342">
        <v>81</v>
      </c>
      <c r="O10" s="342">
        <v>51</v>
      </c>
      <c r="P10" s="342">
        <v>30</v>
      </c>
      <c r="Q10" s="142" t="s">
        <v>262</v>
      </c>
    </row>
    <row r="11" spans="1:18" s="149" customFormat="1" ht="15.75" customHeight="1">
      <c r="A11" s="102" t="s">
        <v>711</v>
      </c>
      <c r="B11" s="107">
        <f>SUM(C11:D11)</f>
        <v>2178</v>
      </c>
      <c r="C11" s="107">
        <f aca="true" t="shared" si="0" ref="C11:P11">SUM(C12:C13)</f>
        <v>1134</v>
      </c>
      <c r="D11" s="107">
        <f t="shared" si="0"/>
        <v>1044</v>
      </c>
      <c r="E11" s="107">
        <f t="shared" si="0"/>
        <v>164</v>
      </c>
      <c r="F11" s="107">
        <f t="shared" si="0"/>
        <v>57</v>
      </c>
      <c r="G11" s="107">
        <f t="shared" si="0"/>
        <v>107</v>
      </c>
      <c r="H11" s="107">
        <f t="shared" si="0"/>
        <v>149</v>
      </c>
      <c r="I11" s="107">
        <f t="shared" si="0"/>
        <v>93</v>
      </c>
      <c r="J11" s="107">
        <f t="shared" si="0"/>
        <v>56</v>
      </c>
      <c r="K11" s="107">
        <f t="shared" si="0"/>
        <v>855</v>
      </c>
      <c r="L11" s="107">
        <f t="shared" si="0"/>
        <v>399</v>
      </c>
      <c r="M11" s="107">
        <f t="shared" si="0"/>
        <v>456</v>
      </c>
      <c r="N11" s="107">
        <f t="shared" si="0"/>
        <v>77</v>
      </c>
      <c r="O11" s="107">
        <f t="shared" si="0"/>
        <v>52</v>
      </c>
      <c r="P11" s="107">
        <f t="shared" si="0"/>
        <v>25</v>
      </c>
      <c r="Q11" s="108" t="s">
        <v>711</v>
      </c>
      <c r="R11" s="715"/>
    </row>
    <row r="12" spans="1:18" s="155" customFormat="1" ht="15.75" customHeight="1">
      <c r="A12" s="168" t="s">
        <v>738</v>
      </c>
      <c r="B12" s="344">
        <f>SUM(C12:D12)</f>
        <v>1553</v>
      </c>
      <c r="C12" s="344">
        <f>SUM(F12,I12,L12,O12,C25,F25,I25,L25,O25)</f>
        <v>797</v>
      </c>
      <c r="D12" s="344">
        <f>SUM(G12,J12,M12,P12,D25,G25,J25,M25,P25)</f>
        <v>756</v>
      </c>
      <c r="E12" s="344">
        <f>SUM(F12:G12)</f>
        <v>125</v>
      </c>
      <c r="F12" s="344">
        <v>47</v>
      </c>
      <c r="G12" s="344">
        <v>78</v>
      </c>
      <c r="H12" s="344">
        <f>SUM(I12:J12)</f>
        <v>109</v>
      </c>
      <c r="I12" s="344">
        <v>71</v>
      </c>
      <c r="J12" s="344">
        <v>38</v>
      </c>
      <c r="K12" s="344">
        <f>SUM(L12:M12)</f>
        <v>542</v>
      </c>
      <c r="L12" s="344">
        <v>241</v>
      </c>
      <c r="M12" s="344">
        <v>301</v>
      </c>
      <c r="N12" s="344">
        <f>SUM(O12:P12)</f>
        <v>65</v>
      </c>
      <c r="O12" s="344">
        <v>45</v>
      </c>
      <c r="P12" s="344">
        <v>20</v>
      </c>
      <c r="Q12" s="170" t="s">
        <v>726</v>
      </c>
      <c r="R12" s="716"/>
    </row>
    <row r="13" spans="1:18" s="155" customFormat="1" ht="15.75" customHeight="1">
      <c r="A13" s="174" t="s">
        <v>739</v>
      </c>
      <c r="B13" s="345">
        <f>SUM(C13:D13)</f>
        <v>625</v>
      </c>
      <c r="C13" s="345">
        <f>SUM(F13,I13,L13,O13,C26,F26,I26,L26,O26)</f>
        <v>337</v>
      </c>
      <c r="D13" s="345">
        <f>SUM(G13,J13,M13,P13,D26,G26,J26,M26,P26)</f>
        <v>288</v>
      </c>
      <c r="E13" s="345">
        <f>SUM(F13:G13)</f>
        <v>39</v>
      </c>
      <c r="F13" s="345">
        <v>10</v>
      </c>
      <c r="G13" s="345">
        <v>29</v>
      </c>
      <c r="H13" s="345">
        <f>SUM(I13:J13)</f>
        <v>40</v>
      </c>
      <c r="I13" s="345">
        <v>22</v>
      </c>
      <c r="J13" s="345">
        <v>18</v>
      </c>
      <c r="K13" s="345">
        <f>SUM(L13:M13)</f>
        <v>313</v>
      </c>
      <c r="L13" s="345">
        <v>158</v>
      </c>
      <c r="M13" s="345">
        <v>155</v>
      </c>
      <c r="N13" s="345">
        <f>SUM(O13:P13)</f>
        <v>12</v>
      </c>
      <c r="O13" s="345">
        <v>7</v>
      </c>
      <c r="P13" s="345">
        <v>5</v>
      </c>
      <c r="Q13" s="176" t="s">
        <v>727</v>
      </c>
      <c r="R13" s="717"/>
    </row>
    <row r="14" s="110" customFormat="1" ht="11.25" customHeight="1">
      <c r="Q14" s="441"/>
    </row>
    <row r="15" s="110" customFormat="1" ht="11.25" customHeight="1">
      <c r="Q15" s="441"/>
    </row>
    <row r="16" spans="1:17" s="110" customFormat="1" ht="15.75" customHeight="1">
      <c r="A16" s="714" t="s">
        <v>819</v>
      </c>
      <c r="B16" s="708" t="s">
        <v>728</v>
      </c>
      <c r="C16" s="709"/>
      <c r="D16" s="710"/>
      <c r="E16" s="708" t="s">
        <v>729</v>
      </c>
      <c r="F16" s="709"/>
      <c r="G16" s="710"/>
      <c r="H16" s="708" t="s">
        <v>730</v>
      </c>
      <c r="I16" s="709"/>
      <c r="J16" s="710"/>
      <c r="K16" s="708" t="s">
        <v>731</v>
      </c>
      <c r="L16" s="709"/>
      <c r="M16" s="710"/>
      <c r="N16" s="708" t="s">
        <v>732</v>
      </c>
      <c r="O16" s="709"/>
      <c r="P16" s="710"/>
      <c r="Q16" s="715" t="s">
        <v>831</v>
      </c>
    </row>
    <row r="17" spans="1:17" s="110" customFormat="1" ht="15.75" customHeight="1">
      <c r="A17" s="658"/>
      <c r="B17" s="112" t="s">
        <v>720</v>
      </c>
      <c r="C17" s="40" t="s">
        <v>721</v>
      </c>
      <c r="D17" s="113" t="s">
        <v>722</v>
      </c>
      <c r="E17" s="112" t="s">
        <v>720</v>
      </c>
      <c r="F17" s="40" t="s">
        <v>721</v>
      </c>
      <c r="G17" s="113" t="s">
        <v>722</v>
      </c>
      <c r="H17" s="112" t="s">
        <v>720</v>
      </c>
      <c r="I17" s="40" t="s">
        <v>721</v>
      </c>
      <c r="J17" s="113" t="s">
        <v>722</v>
      </c>
      <c r="K17" s="112" t="s">
        <v>720</v>
      </c>
      <c r="L17" s="40" t="s">
        <v>721</v>
      </c>
      <c r="M17" s="113" t="s">
        <v>722</v>
      </c>
      <c r="N17" s="112" t="s">
        <v>720</v>
      </c>
      <c r="O17" s="40" t="s">
        <v>721</v>
      </c>
      <c r="P17" s="113" t="s">
        <v>722</v>
      </c>
      <c r="Q17" s="716"/>
    </row>
    <row r="18" spans="1:17" s="110" customFormat="1" ht="15.75" customHeight="1">
      <c r="A18" s="659"/>
      <c r="B18" s="114" t="s">
        <v>723</v>
      </c>
      <c r="C18" s="116" t="s">
        <v>724</v>
      </c>
      <c r="D18" s="115" t="s">
        <v>725</v>
      </c>
      <c r="E18" s="114" t="s">
        <v>723</v>
      </c>
      <c r="F18" s="116" t="s">
        <v>724</v>
      </c>
      <c r="G18" s="115" t="s">
        <v>725</v>
      </c>
      <c r="H18" s="114" t="s">
        <v>723</v>
      </c>
      <c r="I18" s="116" t="s">
        <v>724</v>
      </c>
      <c r="J18" s="115" t="s">
        <v>725</v>
      </c>
      <c r="K18" s="114" t="s">
        <v>723</v>
      </c>
      <c r="L18" s="116" t="s">
        <v>724</v>
      </c>
      <c r="M18" s="115" t="s">
        <v>725</v>
      </c>
      <c r="N18" s="114" t="s">
        <v>723</v>
      </c>
      <c r="O18" s="116" t="s">
        <v>724</v>
      </c>
      <c r="P18" s="115" t="s">
        <v>725</v>
      </c>
      <c r="Q18" s="717"/>
    </row>
    <row r="19" spans="1:17" s="110" customFormat="1" ht="15.75" customHeight="1">
      <c r="A19" s="140" t="s">
        <v>184</v>
      </c>
      <c r="B19" s="342">
        <v>46</v>
      </c>
      <c r="C19" s="342">
        <v>40</v>
      </c>
      <c r="D19" s="342">
        <v>6</v>
      </c>
      <c r="E19" s="342">
        <v>10</v>
      </c>
      <c r="F19" s="342">
        <v>1</v>
      </c>
      <c r="G19" s="342">
        <v>9</v>
      </c>
      <c r="H19" s="342">
        <v>46</v>
      </c>
      <c r="I19" s="342">
        <v>15</v>
      </c>
      <c r="J19" s="342">
        <v>31</v>
      </c>
      <c r="K19" s="342">
        <v>4</v>
      </c>
      <c r="L19" s="342">
        <v>3</v>
      </c>
      <c r="M19" s="342">
        <v>1</v>
      </c>
      <c r="N19" s="342">
        <v>107</v>
      </c>
      <c r="O19" s="342">
        <v>53</v>
      </c>
      <c r="P19" s="342">
        <v>54</v>
      </c>
      <c r="Q19" s="40" t="s">
        <v>184</v>
      </c>
    </row>
    <row r="20" spans="1:17" s="110" customFormat="1" ht="15.75" customHeight="1">
      <c r="A20" s="140" t="s">
        <v>260</v>
      </c>
      <c r="B20" s="342">
        <v>46</v>
      </c>
      <c r="C20" s="342">
        <v>35</v>
      </c>
      <c r="D20" s="342">
        <v>11</v>
      </c>
      <c r="E20" s="342">
        <v>17</v>
      </c>
      <c r="F20" s="342">
        <v>1</v>
      </c>
      <c r="G20" s="342">
        <v>16</v>
      </c>
      <c r="H20" s="342">
        <v>46</v>
      </c>
      <c r="I20" s="342">
        <v>14</v>
      </c>
      <c r="J20" s="342">
        <v>32</v>
      </c>
      <c r="K20" s="342">
        <v>9</v>
      </c>
      <c r="L20" s="342">
        <v>7</v>
      </c>
      <c r="M20" s="342">
        <v>2</v>
      </c>
      <c r="N20" s="342">
        <v>122</v>
      </c>
      <c r="O20" s="342">
        <v>68</v>
      </c>
      <c r="P20" s="343">
        <v>54</v>
      </c>
      <c r="Q20" s="327" t="s">
        <v>260</v>
      </c>
    </row>
    <row r="21" spans="1:17" s="110" customFormat="1" ht="15.75" customHeight="1">
      <c r="A21" s="140" t="s">
        <v>261</v>
      </c>
      <c r="B21" s="342">
        <v>61</v>
      </c>
      <c r="C21" s="342">
        <v>56</v>
      </c>
      <c r="D21" s="342">
        <v>5</v>
      </c>
      <c r="E21" s="342">
        <v>69</v>
      </c>
      <c r="F21" s="342">
        <v>9</v>
      </c>
      <c r="G21" s="342">
        <v>60</v>
      </c>
      <c r="H21" s="342">
        <v>87</v>
      </c>
      <c r="I21" s="342">
        <v>31</v>
      </c>
      <c r="J21" s="342">
        <v>56</v>
      </c>
      <c r="K21" s="342">
        <v>15</v>
      </c>
      <c r="L21" s="342">
        <v>10</v>
      </c>
      <c r="M21" s="342">
        <v>5</v>
      </c>
      <c r="N21" s="342">
        <v>188</v>
      </c>
      <c r="O21" s="342">
        <v>108</v>
      </c>
      <c r="P21" s="343">
        <v>80</v>
      </c>
      <c r="Q21" s="327" t="s">
        <v>261</v>
      </c>
    </row>
    <row r="22" spans="1:17" s="110" customFormat="1" ht="15.75" customHeight="1">
      <c r="A22" s="140" t="s">
        <v>198</v>
      </c>
      <c r="B22" s="342">
        <v>78</v>
      </c>
      <c r="C22" s="342">
        <v>76</v>
      </c>
      <c r="D22" s="342">
        <v>2</v>
      </c>
      <c r="E22" s="342">
        <v>35</v>
      </c>
      <c r="F22" s="342">
        <v>5</v>
      </c>
      <c r="G22" s="342">
        <v>30</v>
      </c>
      <c r="H22" s="342">
        <v>93</v>
      </c>
      <c r="I22" s="342">
        <v>29</v>
      </c>
      <c r="J22" s="342">
        <v>64</v>
      </c>
      <c r="K22" s="342">
        <v>14</v>
      </c>
      <c r="L22" s="342">
        <v>10</v>
      </c>
      <c r="M22" s="342">
        <v>4</v>
      </c>
      <c r="N22" s="342">
        <v>286</v>
      </c>
      <c r="O22" s="342">
        <v>196</v>
      </c>
      <c r="P22" s="342">
        <v>90</v>
      </c>
      <c r="Q22" s="40" t="s">
        <v>198</v>
      </c>
    </row>
    <row r="23" spans="1:17" s="110" customFormat="1" ht="15.75" customHeight="1">
      <c r="A23" s="140" t="s">
        <v>262</v>
      </c>
      <c r="B23" s="342">
        <v>100</v>
      </c>
      <c r="C23" s="342">
        <v>97</v>
      </c>
      <c r="D23" s="342">
        <v>3</v>
      </c>
      <c r="E23" s="342">
        <v>38</v>
      </c>
      <c r="F23" s="342">
        <v>15</v>
      </c>
      <c r="G23" s="342">
        <v>23</v>
      </c>
      <c r="H23" s="342">
        <v>138</v>
      </c>
      <c r="I23" s="342">
        <v>76</v>
      </c>
      <c r="J23" s="342">
        <v>62</v>
      </c>
      <c r="K23" s="342">
        <v>11</v>
      </c>
      <c r="L23" s="342">
        <v>8</v>
      </c>
      <c r="M23" s="342">
        <v>3</v>
      </c>
      <c r="N23" s="342">
        <v>526</v>
      </c>
      <c r="O23" s="342">
        <v>315</v>
      </c>
      <c r="P23" s="342">
        <v>211</v>
      </c>
      <c r="Q23" s="40" t="s">
        <v>262</v>
      </c>
    </row>
    <row r="24" spans="1:17" s="149" customFormat="1" ht="15.75" customHeight="1">
      <c r="A24" s="102" t="s">
        <v>711</v>
      </c>
      <c r="B24" s="107">
        <f aca="true" t="shared" si="1" ref="B24:P24">SUM(B25:B26)</f>
        <v>108</v>
      </c>
      <c r="C24" s="107">
        <f t="shared" si="1"/>
        <v>107</v>
      </c>
      <c r="D24" s="107">
        <f t="shared" si="1"/>
        <v>1</v>
      </c>
      <c r="E24" s="107">
        <f t="shared" si="1"/>
        <v>31</v>
      </c>
      <c r="F24" s="107">
        <f t="shared" si="1"/>
        <v>9</v>
      </c>
      <c r="G24" s="107">
        <f t="shared" si="1"/>
        <v>22</v>
      </c>
      <c r="H24" s="107">
        <f t="shared" si="1"/>
        <v>153</v>
      </c>
      <c r="I24" s="107">
        <f t="shared" si="1"/>
        <v>82</v>
      </c>
      <c r="J24" s="107">
        <f t="shared" si="1"/>
        <v>71</v>
      </c>
      <c r="K24" s="107">
        <f t="shared" si="1"/>
        <v>14</v>
      </c>
      <c r="L24" s="107">
        <f t="shared" si="1"/>
        <v>8</v>
      </c>
      <c r="M24" s="107">
        <f t="shared" si="1"/>
        <v>6</v>
      </c>
      <c r="N24" s="107">
        <f t="shared" si="1"/>
        <v>627</v>
      </c>
      <c r="O24" s="107">
        <f t="shared" si="1"/>
        <v>327</v>
      </c>
      <c r="P24" s="107">
        <f t="shared" si="1"/>
        <v>300</v>
      </c>
      <c r="Q24" s="469" t="s">
        <v>711</v>
      </c>
    </row>
    <row r="25" spans="1:17" s="155" customFormat="1" ht="15.75" customHeight="1">
      <c r="A25" s="168" t="s">
        <v>738</v>
      </c>
      <c r="B25" s="109">
        <f>SUM(C25:D25)</f>
        <v>100</v>
      </c>
      <c r="C25" s="344">
        <v>99</v>
      </c>
      <c r="D25" s="344">
        <v>1</v>
      </c>
      <c r="E25" s="109">
        <f>SUM(F25:G25)</f>
        <v>22</v>
      </c>
      <c r="F25" s="344">
        <v>7</v>
      </c>
      <c r="G25" s="344">
        <v>15</v>
      </c>
      <c r="H25" s="109">
        <f>SUM(I25:J25)</f>
        <v>87</v>
      </c>
      <c r="I25" s="344">
        <v>45</v>
      </c>
      <c r="J25" s="344">
        <v>42</v>
      </c>
      <c r="K25" s="109">
        <f>SUM(L25:M25)</f>
        <v>7</v>
      </c>
      <c r="L25" s="344">
        <v>2</v>
      </c>
      <c r="M25" s="344">
        <v>5</v>
      </c>
      <c r="N25" s="109">
        <f>SUM(O25:P25)</f>
        <v>496</v>
      </c>
      <c r="O25" s="344">
        <v>240</v>
      </c>
      <c r="P25" s="344">
        <v>256</v>
      </c>
      <c r="Q25" s="170" t="s">
        <v>726</v>
      </c>
    </row>
    <row r="26" spans="1:17" s="155" customFormat="1" ht="15.75" customHeight="1">
      <c r="A26" s="174" t="s">
        <v>739</v>
      </c>
      <c r="B26" s="345">
        <f>SUM(C26:D26)</f>
        <v>8</v>
      </c>
      <c r="C26" s="345">
        <v>8</v>
      </c>
      <c r="D26" s="345">
        <v>0</v>
      </c>
      <c r="E26" s="345">
        <f>SUM(F26:G26)</f>
        <v>9</v>
      </c>
      <c r="F26" s="345">
        <v>2</v>
      </c>
      <c r="G26" s="345">
        <v>7</v>
      </c>
      <c r="H26" s="345">
        <f>SUM(I26:J26)</f>
        <v>66</v>
      </c>
      <c r="I26" s="345">
        <v>37</v>
      </c>
      <c r="J26" s="345">
        <v>29</v>
      </c>
      <c r="K26" s="345">
        <f>SUM(L26:M26)</f>
        <v>7</v>
      </c>
      <c r="L26" s="345">
        <v>6</v>
      </c>
      <c r="M26" s="345">
        <v>1</v>
      </c>
      <c r="N26" s="345">
        <f>SUM(O26:P26)</f>
        <v>131</v>
      </c>
      <c r="O26" s="345">
        <v>87</v>
      </c>
      <c r="P26" s="345">
        <v>44</v>
      </c>
      <c r="Q26" s="170" t="s">
        <v>727</v>
      </c>
    </row>
    <row r="27" spans="1:17" s="110" customFormat="1" ht="15.75" customHeight="1">
      <c r="A27" s="333" t="s">
        <v>733</v>
      </c>
      <c r="B27" s="111"/>
      <c r="C27" s="111"/>
      <c r="N27" s="712" t="s">
        <v>734</v>
      </c>
      <c r="O27" s="712"/>
      <c r="P27" s="712"/>
      <c r="Q27" s="712"/>
    </row>
    <row r="28" spans="1:17" s="110" customFormat="1" ht="15.75" customHeight="1">
      <c r="A28" s="711" t="s">
        <v>735</v>
      </c>
      <c r="B28" s="711"/>
      <c r="N28" s="713" t="s">
        <v>736</v>
      </c>
      <c r="O28" s="713"/>
      <c r="P28" s="713"/>
      <c r="Q28" s="713"/>
    </row>
    <row r="29" s="110" customFormat="1" ht="12">
      <c r="A29" s="110" t="s">
        <v>779</v>
      </c>
    </row>
  </sheetData>
  <mergeCells count="19">
    <mergeCell ref="R11:R13"/>
    <mergeCell ref="A1:Q1"/>
    <mergeCell ref="B3:D3"/>
    <mergeCell ref="E3:G3"/>
    <mergeCell ref="H3:J3"/>
    <mergeCell ref="K3:M3"/>
    <mergeCell ref="N3:P3"/>
    <mergeCell ref="A3:A5"/>
    <mergeCell ref="Q3:Q5"/>
    <mergeCell ref="N16:P16"/>
    <mergeCell ref="A28:B28"/>
    <mergeCell ref="B16:D16"/>
    <mergeCell ref="E16:G16"/>
    <mergeCell ref="H16:J16"/>
    <mergeCell ref="K16:M16"/>
    <mergeCell ref="N27:Q27"/>
    <mergeCell ref="N28:Q28"/>
    <mergeCell ref="A16:A18"/>
    <mergeCell ref="Q16:Q18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U15"/>
  <sheetViews>
    <sheetView workbookViewId="0" topLeftCell="A13">
      <selection activeCell="L13" sqref="L13"/>
    </sheetView>
  </sheetViews>
  <sheetFormatPr defaultColWidth="8.88671875" defaultRowHeight="13.5"/>
  <cols>
    <col min="1" max="13" width="8.6640625" style="0" customWidth="1"/>
  </cols>
  <sheetData>
    <row r="1" spans="1:13" s="496" customFormat="1" ht="55.5" customHeight="1">
      <c r="A1" s="721" t="s">
        <v>751</v>
      </c>
      <c r="B1" s="721"/>
      <c r="C1" s="721"/>
      <c r="D1" s="721"/>
      <c r="E1" s="721"/>
      <c r="F1" s="721"/>
      <c r="G1" s="721"/>
      <c r="H1" s="721"/>
      <c r="I1" s="721"/>
      <c r="J1" s="721"/>
      <c r="K1" s="721"/>
      <c r="L1" s="721"/>
      <c r="M1" s="721"/>
    </row>
    <row r="2" s="162" customFormat="1" ht="8.25" customHeight="1"/>
    <row r="3" spans="1:12" s="162" customFormat="1" ht="18" customHeight="1" thickBot="1">
      <c r="A3" s="494" t="s">
        <v>263</v>
      </c>
      <c r="K3" s="722" t="s">
        <v>264</v>
      </c>
      <c r="L3" s="722"/>
    </row>
    <row r="4" spans="1:13" s="15" customFormat="1" ht="21.75" customHeight="1">
      <c r="A4" s="725" t="s">
        <v>832</v>
      </c>
      <c r="B4" s="723" t="s">
        <v>752</v>
      </c>
      <c r="C4" s="724"/>
      <c r="D4" s="724"/>
      <c r="E4" s="724"/>
      <c r="F4" s="724"/>
      <c r="G4" s="724"/>
      <c r="H4" s="724"/>
      <c r="I4" s="724"/>
      <c r="J4" s="724"/>
      <c r="K4" s="724"/>
      <c r="L4" s="725"/>
      <c r="M4" s="733" t="s">
        <v>833</v>
      </c>
    </row>
    <row r="5" spans="1:13" s="15" customFormat="1" ht="21.75" customHeight="1">
      <c r="A5" s="732"/>
      <c r="B5" s="726"/>
      <c r="C5" s="727"/>
      <c r="D5" s="727"/>
      <c r="E5" s="727"/>
      <c r="F5" s="727"/>
      <c r="G5" s="727"/>
      <c r="H5" s="727"/>
      <c r="I5" s="727"/>
      <c r="J5" s="727"/>
      <c r="K5" s="727"/>
      <c r="L5" s="728"/>
      <c r="M5" s="734"/>
    </row>
    <row r="6" spans="1:13" s="15" customFormat="1" ht="21.75" customHeight="1">
      <c r="A6" s="732"/>
      <c r="B6" s="489" t="s">
        <v>231</v>
      </c>
      <c r="C6" s="489" t="s">
        <v>265</v>
      </c>
      <c r="D6" s="489" t="s">
        <v>266</v>
      </c>
      <c r="E6" s="489" t="s">
        <v>267</v>
      </c>
      <c r="F6" s="489" t="s">
        <v>268</v>
      </c>
      <c r="G6" s="489" t="s">
        <v>269</v>
      </c>
      <c r="H6" s="489" t="s">
        <v>270</v>
      </c>
      <c r="I6" s="489" t="s">
        <v>271</v>
      </c>
      <c r="J6" s="489" t="s">
        <v>272</v>
      </c>
      <c r="K6" s="489" t="s">
        <v>753</v>
      </c>
      <c r="L6" s="489" t="s">
        <v>273</v>
      </c>
      <c r="M6" s="734"/>
    </row>
    <row r="7" spans="1:13" s="15" customFormat="1" ht="21.75" customHeight="1">
      <c r="A7" s="728"/>
      <c r="B7" s="515" t="s">
        <v>256</v>
      </c>
      <c r="C7" s="515" t="s">
        <v>274</v>
      </c>
      <c r="D7" s="515" t="s">
        <v>275</v>
      </c>
      <c r="E7" s="515" t="s">
        <v>276</v>
      </c>
      <c r="F7" s="515" t="s">
        <v>277</v>
      </c>
      <c r="G7" s="515" t="s">
        <v>278</v>
      </c>
      <c r="H7" s="515" t="s">
        <v>279</v>
      </c>
      <c r="I7" s="515" t="s">
        <v>280</v>
      </c>
      <c r="J7" s="515" t="s">
        <v>281</v>
      </c>
      <c r="K7" s="515"/>
      <c r="L7" s="515" t="s">
        <v>282</v>
      </c>
      <c r="M7" s="735"/>
    </row>
    <row r="8" spans="1:13" s="8" customFormat="1" ht="57" customHeight="1" thickBot="1">
      <c r="A8" s="543" t="s">
        <v>781</v>
      </c>
      <c r="B8" s="544">
        <f>SUM(C8:L8)</f>
        <v>231</v>
      </c>
      <c r="C8" s="543">
        <v>16</v>
      </c>
      <c r="D8" s="543">
        <v>129</v>
      </c>
      <c r="E8" s="543" t="s">
        <v>782</v>
      </c>
      <c r="F8" s="543">
        <v>15</v>
      </c>
      <c r="G8" s="543">
        <v>56</v>
      </c>
      <c r="H8" s="543" t="s">
        <v>782</v>
      </c>
      <c r="I8" s="543" t="s">
        <v>782</v>
      </c>
      <c r="J8" s="543">
        <v>2</v>
      </c>
      <c r="K8" s="543">
        <v>4</v>
      </c>
      <c r="L8" s="545">
        <v>9</v>
      </c>
      <c r="M8" s="543" t="s">
        <v>781</v>
      </c>
    </row>
    <row r="9" s="15" customFormat="1" ht="37.5" customHeight="1" thickBot="1">
      <c r="A9" s="369"/>
    </row>
    <row r="10" spans="1:12" s="15" customFormat="1" ht="37.5" customHeight="1">
      <c r="A10" s="736" t="s">
        <v>832</v>
      </c>
      <c r="B10" s="729" t="s">
        <v>754</v>
      </c>
      <c r="C10" s="730"/>
      <c r="D10" s="730"/>
      <c r="E10" s="730"/>
      <c r="F10" s="730"/>
      <c r="G10" s="730"/>
      <c r="H10" s="730"/>
      <c r="I10" s="730"/>
      <c r="J10" s="730"/>
      <c r="K10" s="731"/>
      <c r="L10" s="733" t="s">
        <v>833</v>
      </c>
    </row>
    <row r="11" spans="1:12" s="15" customFormat="1" ht="29.25" customHeight="1">
      <c r="A11" s="737"/>
      <c r="B11" s="489" t="s">
        <v>231</v>
      </c>
      <c r="C11" s="489" t="s">
        <v>265</v>
      </c>
      <c r="D11" s="489" t="s">
        <v>266</v>
      </c>
      <c r="E11" s="489" t="s">
        <v>267</v>
      </c>
      <c r="F11" s="489" t="s">
        <v>283</v>
      </c>
      <c r="G11" s="489" t="s">
        <v>284</v>
      </c>
      <c r="H11" s="489" t="s">
        <v>285</v>
      </c>
      <c r="I11" s="489" t="s">
        <v>286</v>
      </c>
      <c r="J11" s="489" t="s">
        <v>287</v>
      </c>
      <c r="K11" s="489" t="s">
        <v>273</v>
      </c>
      <c r="L11" s="734"/>
    </row>
    <row r="12" spans="1:12" s="15" customFormat="1" ht="29.25" customHeight="1">
      <c r="A12" s="738"/>
      <c r="B12" s="515" t="s">
        <v>256</v>
      </c>
      <c r="C12" s="515" t="s">
        <v>274</v>
      </c>
      <c r="D12" s="515" t="s">
        <v>275</v>
      </c>
      <c r="E12" s="515" t="s">
        <v>276</v>
      </c>
      <c r="F12" s="515" t="s">
        <v>288</v>
      </c>
      <c r="G12" s="515" t="s">
        <v>289</v>
      </c>
      <c r="H12" s="515" t="s">
        <v>290</v>
      </c>
      <c r="I12" s="515" t="s">
        <v>291</v>
      </c>
      <c r="J12" s="515" t="s">
        <v>292</v>
      </c>
      <c r="K12" s="515" t="s">
        <v>282</v>
      </c>
      <c r="L12" s="735"/>
    </row>
    <row r="13" spans="1:21" s="8" customFormat="1" ht="40.5" customHeight="1" thickBot="1">
      <c r="A13" s="543" t="s">
        <v>222</v>
      </c>
      <c r="B13" s="544">
        <f>SUM(C13:K13)</f>
        <v>97</v>
      </c>
      <c r="C13" s="543">
        <v>75</v>
      </c>
      <c r="D13" s="543">
        <v>8</v>
      </c>
      <c r="E13" s="543">
        <v>5</v>
      </c>
      <c r="F13" s="543" t="s">
        <v>219</v>
      </c>
      <c r="G13" s="543">
        <v>3</v>
      </c>
      <c r="H13" s="543" t="s">
        <v>219</v>
      </c>
      <c r="I13" s="543" t="s">
        <v>219</v>
      </c>
      <c r="J13" s="543" t="s">
        <v>219</v>
      </c>
      <c r="K13" s="545">
        <v>6</v>
      </c>
      <c r="L13" s="543" t="s">
        <v>222</v>
      </c>
      <c r="N13" s="381"/>
      <c r="O13" s="381"/>
      <c r="P13" s="381"/>
      <c r="Q13" s="381"/>
      <c r="R13" s="381"/>
      <c r="S13" s="381"/>
      <c r="T13" s="381"/>
      <c r="U13" s="381"/>
    </row>
    <row r="14" spans="1:19" s="118" customFormat="1" ht="18" customHeight="1">
      <c r="A14" s="161" t="s">
        <v>755</v>
      </c>
      <c r="B14" s="117"/>
      <c r="C14" s="117"/>
      <c r="D14" s="117"/>
      <c r="J14" s="720" t="s">
        <v>756</v>
      </c>
      <c r="K14" s="720"/>
      <c r="L14" s="720"/>
      <c r="N14" s="495"/>
      <c r="O14" s="495"/>
      <c r="P14" s="495"/>
      <c r="Q14" s="495"/>
      <c r="R14" s="495"/>
      <c r="S14" s="413"/>
    </row>
    <row r="15" s="126" customFormat="1" ht="18" customHeight="1">
      <c r="A15" s="126" t="s">
        <v>778</v>
      </c>
    </row>
  </sheetData>
  <mergeCells count="9">
    <mergeCell ref="J14:L14"/>
    <mergeCell ref="A1:M1"/>
    <mergeCell ref="K3:L3"/>
    <mergeCell ref="B4:L5"/>
    <mergeCell ref="B10:K10"/>
    <mergeCell ref="A4:A7"/>
    <mergeCell ref="M4:M7"/>
    <mergeCell ref="A10:A12"/>
    <mergeCell ref="L10:L1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14"/>
  <sheetViews>
    <sheetView workbookViewId="0" topLeftCell="A7">
      <selection activeCell="M12" sqref="M12"/>
    </sheetView>
  </sheetViews>
  <sheetFormatPr defaultColWidth="8.88671875" defaultRowHeight="13.5"/>
  <cols>
    <col min="1" max="1" width="8.3359375" style="0" customWidth="1"/>
    <col min="2" max="13" width="7.99609375" style="0" customWidth="1"/>
    <col min="14" max="14" width="8.6640625" style="41" customWidth="1"/>
  </cols>
  <sheetData>
    <row r="1" spans="1:14" s="496" customFormat="1" ht="55.5" customHeight="1">
      <c r="A1" s="721" t="s">
        <v>0</v>
      </c>
      <c r="B1" s="707"/>
      <c r="C1" s="707"/>
      <c r="D1" s="707"/>
      <c r="E1" s="707"/>
      <c r="F1" s="707"/>
      <c r="G1" s="707"/>
      <c r="H1" s="707"/>
      <c r="I1" s="707"/>
      <c r="J1" s="707"/>
      <c r="K1" s="707"/>
      <c r="L1" s="707"/>
      <c r="M1" s="707"/>
      <c r="N1" s="707"/>
    </row>
    <row r="2" spans="1:14" s="162" customFormat="1" ht="18" customHeight="1" thickBot="1">
      <c r="A2" s="494" t="s">
        <v>263</v>
      </c>
      <c r="M2" s="722" t="s">
        <v>264</v>
      </c>
      <c r="N2" s="722"/>
    </row>
    <row r="3" spans="1:14" s="15" customFormat="1" ht="34.5" customHeight="1">
      <c r="A3" s="725" t="s">
        <v>836</v>
      </c>
      <c r="B3" s="729" t="s">
        <v>1</v>
      </c>
      <c r="C3" s="730"/>
      <c r="D3" s="730"/>
      <c r="E3" s="730"/>
      <c r="F3" s="730"/>
      <c r="G3" s="731"/>
      <c r="H3" s="729" t="s">
        <v>2</v>
      </c>
      <c r="I3" s="730"/>
      <c r="J3" s="730"/>
      <c r="K3" s="730"/>
      <c r="L3" s="730"/>
      <c r="M3" s="731"/>
      <c r="N3" s="742" t="s">
        <v>837</v>
      </c>
    </row>
    <row r="4" spans="1:14" s="15" customFormat="1" ht="38.25" customHeight="1">
      <c r="A4" s="732"/>
      <c r="B4" s="739" t="s">
        <v>3</v>
      </c>
      <c r="C4" s="740"/>
      <c r="D4" s="740"/>
      <c r="E4" s="740"/>
      <c r="F4" s="740"/>
      <c r="G4" s="741"/>
      <c r="H4" s="739" t="s">
        <v>4</v>
      </c>
      <c r="I4" s="740"/>
      <c r="J4" s="740"/>
      <c r="K4" s="740"/>
      <c r="L4" s="740"/>
      <c r="M4" s="741"/>
      <c r="N4" s="743"/>
    </row>
    <row r="5" spans="1:14" s="15" customFormat="1" ht="27.75" customHeight="1">
      <c r="A5" s="732"/>
      <c r="B5" s="489" t="s">
        <v>231</v>
      </c>
      <c r="C5" s="489" t="s">
        <v>293</v>
      </c>
      <c r="D5" s="488" t="s">
        <v>294</v>
      </c>
      <c r="E5" s="740" t="s">
        <v>834</v>
      </c>
      <c r="F5" s="741"/>
      <c r="G5" s="489" t="s">
        <v>295</v>
      </c>
      <c r="H5" s="489" t="s">
        <v>231</v>
      </c>
      <c r="I5" s="489" t="s">
        <v>293</v>
      </c>
      <c r="J5" s="488" t="s">
        <v>294</v>
      </c>
      <c r="K5" s="740" t="s">
        <v>835</v>
      </c>
      <c r="L5" s="741"/>
      <c r="M5" s="489" t="s">
        <v>295</v>
      </c>
      <c r="N5" s="743"/>
    </row>
    <row r="6" spans="1:14" s="15" customFormat="1" ht="45.75" customHeight="1">
      <c r="A6" s="728"/>
      <c r="B6" s="515" t="s">
        <v>256</v>
      </c>
      <c r="C6" s="515" t="s">
        <v>296</v>
      </c>
      <c r="D6" s="515"/>
      <c r="E6" s="516" t="s">
        <v>5</v>
      </c>
      <c r="F6" s="516" t="s">
        <v>6</v>
      </c>
      <c r="G6" s="515" t="s">
        <v>297</v>
      </c>
      <c r="H6" s="515" t="s">
        <v>256</v>
      </c>
      <c r="I6" s="515" t="s">
        <v>296</v>
      </c>
      <c r="J6" s="515"/>
      <c r="K6" s="516" t="s">
        <v>5</v>
      </c>
      <c r="L6" s="516" t="s">
        <v>6</v>
      </c>
      <c r="M6" s="515" t="s">
        <v>297</v>
      </c>
      <c r="N6" s="744"/>
    </row>
    <row r="7" spans="1:14" s="8" customFormat="1" ht="23.25" customHeight="1">
      <c r="A7" s="546" t="s">
        <v>222</v>
      </c>
      <c r="B7" s="547">
        <f aca="true" t="shared" si="0" ref="B7:B12">SUM(C7:D7,G7)</f>
        <v>231</v>
      </c>
      <c r="C7" s="547">
        <f>SUM(C8:C12)</f>
        <v>144</v>
      </c>
      <c r="D7" s="547">
        <f>SUM(D8:D12)</f>
        <v>83</v>
      </c>
      <c r="E7" s="548">
        <v>7</v>
      </c>
      <c r="F7" s="548">
        <v>76</v>
      </c>
      <c r="G7" s="548">
        <v>4</v>
      </c>
      <c r="H7" s="549">
        <f aca="true" t="shared" si="1" ref="H7:H12">SUM(I7:J7,M7)</f>
        <v>97</v>
      </c>
      <c r="I7" s="547">
        <f>SUM(I8:I12)</f>
        <v>50</v>
      </c>
      <c r="J7" s="547">
        <f>SUM(J8:J12)</f>
        <v>44</v>
      </c>
      <c r="K7" s="547">
        <f>SUM(K8:K12)</f>
        <v>5</v>
      </c>
      <c r="L7" s="547">
        <f>SUM(L8:L12)</f>
        <v>39</v>
      </c>
      <c r="M7" s="550">
        <f>SUM(M8:M12)</f>
        <v>3</v>
      </c>
      <c r="N7" s="121" t="s">
        <v>222</v>
      </c>
    </row>
    <row r="8" spans="1:14" s="15" customFormat="1" ht="33" customHeight="1">
      <c r="A8" s="517" t="s">
        <v>7</v>
      </c>
      <c r="B8" s="518">
        <f t="shared" si="0"/>
        <v>129</v>
      </c>
      <c r="C8" s="519">
        <v>77</v>
      </c>
      <c r="D8" s="518">
        <f>SUM(E8:F8)</f>
        <v>49</v>
      </c>
      <c r="E8" s="519">
        <v>4</v>
      </c>
      <c r="F8" s="519">
        <v>45</v>
      </c>
      <c r="G8" s="519">
        <v>3</v>
      </c>
      <c r="H8" s="520">
        <f t="shared" si="1"/>
        <v>8</v>
      </c>
      <c r="I8" s="518">
        <v>3</v>
      </c>
      <c r="J8" s="518">
        <f>SUM(K8:L8)</f>
        <v>5</v>
      </c>
      <c r="K8" s="518">
        <v>1</v>
      </c>
      <c r="L8" s="518">
        <v>4</v>
      </c>
      <c r="M8" s="521">
        <v>0</v>
      </c>
      <c r="N8" s="522" t="s">
        <v>275</v>
      </c>
    </row>
    <row r="9" spans="1:14" s="15" customFormat="1" ht="33" customHeight="1">
      <c r="A9" s="517" t="s">
        <v>8</v>
      </c>
      <c r="B9" s="518">
        <f t="shared" si="0"/>
        <v>16</v>
      </c>
      <c r="C9" s="519">
        <v>11</v>
      </c>
      <c r="D9" s="518">
        <f>SUM(E9:F9)</f>
        <v>5</v>
      </c>
      <c r="E9" s="519">
        <v>0</v>
      </c>
      <c r="F9" s="519">
        <v>5</v>
      </c>
      <c r="G9" s="519">
        <v>0</v>
      </c>
      <c r="H9" s="520">
        <f t="shared" si="1"/>
        <v>75</v>
      </c>
      <c r="I9" s="518">
        <v>35</v>
      </c>
      <c r="J9" s="518">
        <f>SUM(K9:L9)</f>
        <v>37</v>
      </c>
      <c r="K9" s="518">
        <v>4</v>
      </c>
      <c r="L9" s="518">
        <v>33</v>
      </c>
      <c r="M9" s="521">
        <v>3</v>
      </c>
      <c r="N9" s="522" t="s">
        <v>274</v>
      </c>
    </row>
    <row r="10" spans="1:14" s="15" customFormat="1" ht="33" customHeight="1">
      <c r="A10" s="517" t="s">
        <v>9</v>
      </c>
      <c r="B10" s="518">
        <f t="shared" si="0"/>
        <v>0</v>
      </c>
      <c r="C10" s="523">
        <v>0</v>
      </c>
      <c r="D10" s="518">
        <f>SUM(E10:F10)</f>
        <v>0</v>
      </c>
      <c r="E10" s="519">
        <v>0</v>
      </c>
      <c r="F10" s="519">
        <v>0</v>
      </c>
      <c r="G10" s="519">
        <v>0</v>
      </c>
      <c r="H10" s="520">
        <f t="shared" si="1"/>
        <v>5</v>
      </c>
      <c r="I10" s="518">
        <v>3</v>
      </c>
      <c r="J10" s="518">
        <f>SUM(K10:L10)</f>
        <v>2</v>
      </c>
      <c r="K10" s="518">
        <v>0</v>
      </c>
      <c r="L10" s="518">
        <v>2</v>
      </c>
      <c r="M10" s="521">
        <v>0</v>
      </c>
      <c r="N10" s="522" t="s">
        <v>276</v>
      </c>
    </row>
    <row r="11" spans="1:14" s="15" customFormat="1" ht="33" customHeight="1">
      <c r="A11" s="517" t="s">
        <v>10</v>
      </c>
      <c r="B11" s="518">
        <f t="shared" si="0"/>
        <v>0</v>
      </c>
      <c r="C11" s="519">
        <v>0</v>
      </c>
      <c r="D11" s="518">
        <f>SUM(E11:F11)</f>
        <v>0</v>
      </c>
      <c r="E11" s="519">
        <v>0</v>
      </c>
      <c r="F11" s="519">
        <v>0</v>
      </c>
      <c r="G11" s="519">
        <v>0</v>
      </c>
      <c r="H11" s="520">
        <f t="shared" si="1"/>
        <v>3</v>
      </c>
      <c r="I11" s="518">
        <v>3</v>
      </c>
      <c r="J11" s="518">
        <f>SUM(K11:L11)</f>
        <v>0</v>
      </c>
      <c r="K11" s="518">
        <v>0</v>
      </c>
      <c r="L11" s="518">
        <v>0</v>
      </c>
      <c r="M11" s="521">
        <v>0</v>
      </c>
      <c r="N11" s="522" t="s">
        <v>289</v>
      </c>
    </row>
    <row r="12" spans="1:14" s="15" customFormat="1" ht="33" customHeight="1" thickBot="1">
      <c r="A12" s="524" t="s">
        <v>11</v>
      </c>
      <c r="B12" s="525">
        <f t="shared" si="0"/>
        <v>86</v>
      </c>
      <c r="C12" s="526">
        <v>56</v>
      </c>
      <c r="D12" s="527">
        <f>SUM(E12:F12)</f>
        <v>29</v>
      </c>
      <c r="E12" s="526">
        <v>3</v>
      </c>
      <c r="F12" s="526">
        <v>26</v>
      </c>
      <c r="G12" s="526">
        <v>1</v>
      </c>
      <c r="H12" s="525">
        <f t="shared" si="1"/>
        <v>6</v>
      </c>
      <c r="I12" s="526">
        <v>6</v>
      </c>
      <c r="J12" s="526">
        <v>0</v>
      </c>
      <c r="K12" s="526">
        <v>0</v>
      </c>
      <c r="L12" s="526">
        <v>0</v>
      </c>
      <c r="M12" s="528">
        <v>0</v>
      </c>
      <c r="N12" s="529" t="s">
        <v>282</v>
      </c>
    </row>
    <row r="13" spans="1:19" s="118" customFormat="1" ht="15.75" customHeight="1">
      <c r="A13" s="161" t="s">
        <v>755</v>
      </c>
      <c r="B13" s="117"/>
      <c r="C13" s="117"/>
      <c r="D13" s="117"/>
      <c r="J13" s="720" t="s">
        <v>756</v>
      </c>
      <c r="K13" s="720"/>
      <c r="L13" s="720"/>
      <c r="N13" s="530"/>
      <c r="O13" s="495"/>
      <c r="P13" s="495"/>
      <c r="Q13" s="495"/>
      <c r="R13" s="495"/>
      <c r="S13" s="413"/>
    </row>
    <row r="14" spans="1:14" s="162" customFormat="1" ht="24" customHeight="1">
      <c r="A14" s="745" t="s">
        <v>778</v>
      </c>
      <c r="B14" s="745"/>
      <c r="C14" s="745"/>
      <c r="N14" s="29"/>
    </row>
  </sheetData>
  <mergeCells count="12">
    <mergeCell ref="J13:L13"/>
    <mergeCell ref="A14:C14"/>
    <mergeCell ref="A1:N1"/>
    <mergeCell ref="M2:N2"/>
    <mergeCell ref="A3:A6"/>
    <mergeCell ref="B3:G3"/>
    <mergeCell ref="H3:M3"/>
    <mergeCell ref="B4:G4"/>
    <mergeCell ref="H4:M4"/>
    <mergeCell ref="E5:F5"/>
    <mergeCell ref="K5:L5"/>
    <mergeCell ref="N3:N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I115"/>
  <sheetViews>
    <sheetView tabSelected="1" workbookViewId="0" topLeftCell="B37">
      <selection activeCell="M71" sqref="M71"/>
    </sheetView>
  </sheetViews>
  <sheetFormatPr defaultColWidth="8.88671875" defaultRowHeight="13.5"/>
  <cols>
    <col min="1" max="1" width="8.6640625" style="0" customWidth="1"/>
    <col min="2" max="12" width="8.77734375" style="0" customWidth="1"/>
    <col min="13" max="13" width="7.77734375" style="0" customWidth="1"/>
    <col min="14" max="16384" width="8.88671875" style="19" customWidth="1"/>
  </cols>
  <sheetData>
    <row r="1" spans="1:13" s="199" customFormat="1" ht="20.25" customHeight="1">
      <c r="A1" s="195" t="s">
        <v>200</v>
      </c>
      <c r="B1" s="196"/>
      <c r="C1" s="196"/>
      <c r="D1" s="196"/>
      <c r="E1" s="196"/>
      <c r="F1" s="197" t="s">
        <v>201</v>
      </c>
      <c r="G1" s="198"/>
      <c r="H1" s="196"/>
      <c r="I1" s="196"/>
      <c r="J1" s="196"/>
      <c r="K1" s="196"/>
      <c r="L1" s="196"/>
      <c r="M1" s="196"/>
    </row>
    <row r="2" spans="1:13" s="204" customFormat="1" ht="18" customHeight="1">
      <c r="A2" s="200" t="s">
        <v>202</v>
      </c>
      <c r="B2" s="201"/>
      <c r="C2" s="200"/>
      <c r="D2" s="200"/>
      <c r="E2" s="200"/>
      <c r="F2" s="202" t="s">
        <v>203</v>
      </c>
      <c r="G2" s="203"/>
      <c r="H2" s="200"/>
      <c r="I2" s="200"/>
      <c r="J2" s="200"/>
      <c r="K2" s="200"/>
      <c r="L2" s="200"/>
      <c r="M2" s="200"/>
    </row>
    <row r="3" spans="1:13" s="208" customFormat="1" ht="13.5" customHeight="1" thickBot="1">
      <c r="A3" s="205" t="s">
        <v>204</v>
      </c>
      <c r="B3" s="205"/>
      <c r="C3" s="205"/>
      <c r="D3" s="205"/>
      <c r="E3" s="205"/>
      <c r="F3" s="206" t="s">
        <v>205</v>
      </c>
      <c r="G3" s="207"/>
      <c r="H3" s="205"/>
      <c r="I3" s="205"/>
      <c r="J3" s="205"/>
      <c r="K3" s="205"/>
      <c r="L3" s="628" t="s">
        <v>206</v>
      </c>
      <c r="M3" s="628"/>
    </row>
    <row r="4" spans="1:13" s="217" customFormat="1" ht="18" customHeight="1" thickTop="1">
      <c r="A4" s="631" t="s">
        <v>410</v>
      </c>
      <c r="B4" s="210" t="s">
        <v>409</v>
      </c>
      <c r="C4" s="211" t="s">
        <v>186</v>
      </c>
      <c r="D4" s="212"/>
      <c r="E4" s="213"/>
      <c r="F4" s="214" t="s">
        <v>170</v>
      </c>
      <c r="G4" s="209"/>
      <c r="H4" s="215" t="s">
        <v>187</v>
      </c>
      <c r="I4" s="216" t="s">
        <v>216</v>
      </c>
      <c r="J4" s="211" t="s">
        <v>188</v>
      </c>
      <c r="K4" s="212"/>
      <c r="L4" s="212"/>
      <c r="M4" s="634" t="s">
        <v>418</v>
      </c>
    </row>
    <row r="5" spans="1:13" s="217" customFormat="1" ht="13.5" customHeight="1">
      <c r="A5" s="632"/>
      <c r="B5" s="218" t="s">
        <v>411</v>
      </c>
      <c r="C5" s="219"/>
      <c r="D5" s="220" t="s">
        <v>412</v>
      </c>
      <c r="E5" s="220" t="s">
        <v>413</v>
      </c>
      <c r="F5" s="221" t="s">
        <v>414</v>
      </c>
      <c r="G5" s="220" t="s">
        <v>415</v>
      </c>
      <c r="H5" s="222" t="s">
        <v>416</v>
      </c>
      <c r="I5" s="223" t="s">
        <v>417</v>
      </c>
      <c r="J5" s="221"/>
      <c r="K5" s="220" t="s">
        <v>412</v>
      </c>
      <c r="L5" s="224" t="s">
        <v>413</v>
      </c>
      <c r="M5" s="635"/>
    </row>
    <row r="6" spans="1:13" s="229" customFormat="1" ht="13.5" customHeight="1">
      <c r="A6" s="633"/>
      <c r="B6" s="225" t="s">
        <v>189</v>
      </c>
      <c r="C6" s="226" t="s">
        <v>419</v>
      </c>
      <c r="D6" s="227" t="s">
        <v>420</v>
      </c>
      <c r="E6" s="227" t="s">
        <v>421</v>
      </c>
      <c r="F6" s="226" t="s">
        <v>422</v>
      </c>
      <c r="G6" s="227" t="s">
        <v>423</v>
      </c>
      <c r="H6" s="227" t="s">
        <v>424</v>
      </c>
      <c r="I6" s="228" t="s">
        <v>425</v>
      </c>
      <c r="J6" s="226" t="s">
        <v>426</v>
      </c>
      <c r="K6" s="227" t="s">
        <v>420</v>
      </c>
      <c r="L6" s="226" t="s">
        <v>421</v>
      </c>
      <c r="M6" s="636"/>
    </row>
    <row r="7" spans="1:13" s="32" customFormat="1" ht="11.25" customHeight="1">
      <c r="A7" s="230" t="s">
        <v>427</v>
      </c>
      <c r="B7" s="231">
        <v>25594</v>
      </c>
      <c r="C7" s="231">
        <f aca="true" t="shared" si="0" ref="C7:C57">D7+E7</f>
        <v>117585</v>
      </c>
      <c r="D7" s="231">
        <v>57557</v>
      </c>
      <c r="E7" s="231">
        <v>60028</v>
      </c>
      <c r="F7" s="232">
        <f>C7/G7</f>
        <v>466.07079154940743</v>
      </c>
      <c r="G7" s="233">
        <v>252.29</v>
      </c>
      <c r="H7" s="233">
        <f aca="true" t="shared" si="1" ref="H7:H57">C7/B7</f>
        <v>4.5942408376963355</v>
      </c>
      <c r="I7" s="234" t="s">
        <v>428</v>
      </c>
      <c r="J7" s="234" t="s">
        <v>428</v>
      </c>
      <c r="K7" s="234" t="s">
        <v>428</v>
      </c>
      <c r="L7" s="234" t="s">
        <v>428</v>
      </c>
      <c r="M7" s="235" t="s">
        <v>429</v>
      </c>
    </row>
    <row r="8" spans="1:13" s="33" customFormat="1" ht="11.25" customHeight="1">
      <c r="A8" s="230" t="s">
        <v>430</v>
      </c>
      <c r="B8" s="236">
        <v>26467</v>
      </c>
      <c r="C8" s="236">
        <f>SUM(D8:E8)</f>
        <v>116100</v>
      </c>
      <c r="D8" s="236">
        <v>54391</v>
      </c>
      <c r="E8" s="236">
        <v>61709</v>
      </c>
      <c r="F8" s="237">
        <f>C8/G8</f>
        <v>164.90071868874813</v>
      </c>
      <c r="G8" s="238">
        <v>704.06</v>
      </c>
      <c r="H8" s="239">
        <f>C8/B8</f>
        <v>4.3865946272716965</v>
      </c>
      <c r="I8" s="234" t="s">
        <v>428</v>
      </c>
      <c r="J8" s="234" t="s">
        <v>428</v>
      </c>
      <c r="K8" s="234" t="s">
        <v>428</v>
      </c>
      <c r="L8" s="234" t="s">
        <v>428</v>
      </c>
      <c r="M8" s="235" t="s">
        <v>429</v>
      </c>
    </row>
    <row r="9" spans="1:13" s="32" customFormat="1" ht="11.25" customHeight="1">
      <c r="A9" s="230" t="s">
        <v>431</v>
      </c>
      <c r="B9" s="231">
        <v>28765</v>
      </c>
      <c r="C9" s="231">
        <f t="shared" si="0"/>
        <v>127472</v>
      </c>
      <c r="D9" s="231">
        <v>62469</v>
      </c>
      <c r="E9" s="231">
        <v>65003</v>
      </c>
      <c r="F9" s="232">
        <f>C9/G9</f>
        <v>505.2598200483571</v>
      </c>
      <c r="G9" s="233">
        <v>252.29</v>
      </c>
      <c r="H9" s="233">
        <f t="shared" si="1"/>
        <v>4.431496610464106</v>
      </c>
      <c r="I9" s="234" t="s">
        <v>428</v>
      </c>
      <c r="J9" s="234" t="s">
        <v>428</v>
      </c>
      <c r="K9" s="234" t="s">
        <v>428</v>
      </c>
      <c r="L9" s="234" t="s">
        <v>428</v>
      </c>
      <c r="M9" s="235" t="s">
        <v>432</v>
      </c>
    </row>
    <row r="10" spans="1:13" s="33" customFormat="1" ht="11.25" customHeight="1">
      <c r="A10" s="230" t="s">
        <v>433</v>
      </c>
      <c r="B10" s="236">
        <v>26857</v>
      </c>
      <c r="C10" s="236">
        <f>SUM(D10:E10)</f>
        <v>119032</v>
      </c>
      <c r="D10" s="236">
        <v>56237</v>
      </c>
      <c r="E10" s="236">
        <v>62795</v>
      </c>
      <c r="F10" s="237">
        <f>C10/G10</f>
        <v>169.05553188467547</v>
      </c>
      <c r="G10" s="238">
        <v>704.1</v>
      </c>
      <c r="H10" s="239">
        <f>C10/B10</f>
        <v>4.43206612801132</v>
      </c>
      <c r="I10" s="234" t="s">
        <v>428</v>
      </c>
      <c r="J10" s="234" t="s">
        <v>428</v>
      </c>
      <c r="K10" s="234" t="s">
        <v>428</v>
      </c>
      <c r="L10" s="234" t="s">
        <v>428</v>
      </c>
      <c r="M10" s="235" t="s">
        <v>432</v>
      </c>
    </row>
    <row r="11" spans="1:13" s="32" customFormat="1" ht="11.25" customHeight="1">
      <c r="A11" s="240" t="s">
        <v>434</v>
      </c>
      <c r="B11" s="231">
        <v>30140</v>
      </c>
      <c r="C11" s="231">
        <f t="shared" si="0"/>
        <v>135189</v>
      </c>
      <c r="D11" s="231">
        <v>66539</v>
      </c>
      <c r="E11" s="231">
        <v>68650</v>
      </c>
      <c r="F11" s="232">
        <f>C11/G11</f>
        <v>535.8263971462544</v>
      </c>
      <c r="G11" s="233">
        <v>252.3</v>
      </c>
      <c r="H11" s="233">
        <f t="shared" si="1"/>
        <v>4.485368281353683</v>
      </c>
      <c r="I11" s="234" t="s">
        <v>428</v>
      </c>
      <c r="J11" s="234" t="s">
        <v>428</v>
      </c>
      <c r="K11" s="234" t="s">
        <v>428</v>
      </c>
      <c r="L11" s="234" t="s">
        <v>428</v>
      </c>
      <c r="M11" s="235" t="s">
        <v>435</v>
      </c>
    </row>
    <row r="12" spans="1:13" s="33" customFormat="1" ht="11.25" customHeight="1">
      <c r="A12" s="230" t="s">
        <v>436</v>
      </c>
      <c r="B12" s="241">
        <v>27194</v>
      </c>
      <c r="C12" s="241">
        <v>116725</v>
      </c>
      <c r="D12" s="241">
        <v>55100</v>
      </c>
      <c r="E12" s="241">
        <v>61625</v>
      </c>
      <c r="F12" s="242">
        <v>165.78</v>
      </c>
      <c r="G12" s="243">
        <v>704.11</v>
      </c>
      <c r="H12" s="244">
        <v>4.3</v>
      </c>
      <c r="I12" s="234" t="s">
        <v>428</v>
      </c>
      <c r="J12" s="234" t="s">
        <v>428</v>
      </c>
      <c r="K12" s="234" t="s">
        <v>428</v>
      </c>
      <c r="L12" s="234" t="s">
        <v>428</v>
      </c>
      <c r="M12" s="235" t="s">
        <v>435</v>
      </c>
    </row>
    <row r="13" spans="1:13" s="32" customFormat="1" ht="11.25" customHeight="1">
      <c r="A13" s="230" t="s">
        <v>437</v>
      </c>
      <c r="B13" s="231">
        <v>32061</v>
      </c>
      <c r="C13" s="231">
        <f t="shared" si="0"/>
        <v>139246</v>
      </c>
      <c r="D13" s="231">
        <v>68233</v>
      </c>
      <c r="E13" s="231">
        <v>71013</v>
      </c>
      <c r="F13" s="232">
        <f>C13/G13</f>
        <v>551.8845864214657</v>
      </c>
      <c r="G13" s="233">
        <v>252.31</v>
      </c>
      <c r="H13" s="233">
        <f t="shared" si="1"/>
        <v>4.34315835438695</v>
      </c>
      <c r="I13" s="234" t="s">
        <v>428</v>
      </c>
      <c r="J13" s="234" t="s">
        <v>428</v>
      </c>
      <c r="K13" s="234" t="s">
        <v>428</v>
      </c>
      <c r="L13" s="234" t="s">
        <v>428</v>
      </c>
      <c r="M13" s="235" t="s">
        <v>438</v>
      </c>
    </row>
    <row r="14" spans="1:13" s="33" customFormat="1" ht="11.25" customHeight="1">
      <c r="A14" s="230" t="s">
        <v>439</v>
      </c>
      <c r="B14" s="236">
        <v>27164</v>
      </c>
      <c r="C14" s="236">
        <f>SUM(D14:E14)</f>
        <v>119071</v>
      </c>
      <c r="D14" s="236">
        <v>56958</v>
      </c>
      <c r="E14" s="236">
        <v>62113</v>
      </c>
      <c r="F14" s="237">
        <f>C14/G14</f>
        <v>169.1037166432335</v>
      </c>
      <c r="G14" s="238">
        <v>704.13</v>
      </c>
      <c r="H14" s="239">
        <f>C14/B14</f>
        <v>4.3834118686496835</v>
      </c>
      <c r="I14" s="234" t="s">
        <v>428</v>
      </c>
      <c r="J14" s="234" t="s">
        <v>428</v>
      </c>
      <c r="K14" s="234" t="s">
        <v>428</v>
      </c>
      <c r="L14" s="234" t="s">
        <v>428</v>
      </c>
      <c r="M14" s="235" t="s">
        <v>438</v>
      </c>
    </row>
    <row r="15" spans="1:13" s="32" customFormat="1" ht="11.25" customHeight="1">
      <c r="A15" s="230" t="s">
        <v>440</v>
      </c>
      <c r="B15" s="231">
        <v>33281</v>
      </c>
      <c r="C15" s="231">
        <f t="shared" si="0"/>
        <v>145451</v>
      </c>
      <c r="D15" s="231">
        <v>71332</v>
      </c>
      <c r="E15" s="231">
        <v>74119</v>
      </c>
      <c r="F15" s="232">
        <v>577</v>
      </c>
      <c r="G15" s="233">
        <v>252.31</v>
      </c>
      <c r="H15" s="233">
        <f t="shared" si="1"/>
        <v>4.370391514678045</v>
      </c>
      <c r="I15" s="234" t="s">
        <v>428</v>
      </c>
      <c r="J15" s="234" t="s">
        <v>428</v>
      </c>
      <c r="K15" s="234" t="s">
        <v>428</v>
      </c>
      <c r="L15" s="234" t="s">
        <v>428</v>
      </c>
      <c r="M15" s="235" t="s">
        <v>441</v>
      </c>
    </row>
    <row r="16" spans="1:13" s="33" customFormat="1" ht="11.25" customHeight="1">
      <c r="A16" s="230" t="s">
        <v>442</v>
      </c>
      <c r="B16" s="236">
        <v>27920</v>
      </c>
      <c r="C16" s="236">
        <f>SUM(D16:E16)</f>
        <v>119769</v>
      </c>
      <c r="D16" s="236">
        <v>56637</v>
      </c>
      <c r="E16" s="236">
        <v>63132</v>
      </c>
      <c r="F16" s="237">
        <f aca="true" t="shared" si="2" ref="F16:F21">C16/G16</f>
        <v>170.09501086447105</v>
      </c>
      <c r="G16" s="238">
        <v>704.13</v>
      </c>
      <c r="H16" s="239">
        <f>C16/B16</f>
        <v>4.289720630372493</v>
      </c>
      <c r="I16" s="234" t="s">
        <v>428</v>
      </c>
      <c r="J16" s="234" t="s">
        <v>428</v>
      </c>
      <c r="K16" s="234" t="s">
        <v>428</v>
      </c>
      <c r="L16" s="234" t="s">
        <v>428</v>
      </c>
      <c r="M16" s="235" t="s">
        <v>441</v>
      </c>
    </row>
    <row r="17" spans="1:13" s="32" customFormat="1" ht="11.25" customHeight="1">
      <c r="A17" s="230" t="s">
        <v>443</v>
      </c>
      <c r="B17" s="231">
        <v>35485</v>
      </c>
      <c r="C17" s="231">
        <f t="shared" si="0"/>
        <v>152486</v>
      </c>
      <c r="D17" s="231">
        <v>74975</v>
      </c>
      <c r="E17" s="231">
        <v>77511</v>
      </c>
      <c r="F17" s="232">
        <f t="shared" si="2"/>
        <v>600.7643211724844</v>
      </c>
      <c r="G17" s="233">
        <v>253.82</v>
      </c>
      <c r="H17" s="233">
        <f t="shared" si="1"/>
        <v>4.297195998309145</v>
      </c>
      <c r="I17" s="234" t="s">
        <v>428</v>
      </c>
      <c r="J17" s="234" t="s">
        <v>428</v>
      </c>
      <c r="K17" s="234" t="s">
        <v>428</v>
      </c>
      <c r="L17" s="234" t="s">
        <v>428</v>
      </c>
      <c r="M17" s="235" t="s">
        <v>444</v>
      </c>
    </row>
    <row r="18" spans="1:13" s="33" customFormat="1" ht="11.25" customHeight="1">
      <c r="A18" s="230" t="s">
        <v>445</v>
      </c>
      <c r="B18" s="236">
        <v>28229</v>
      </c>
      <c r="C18" s="236">
        <f>SUM(D18:E18)</f>
        <v>121276</v>
      </c>
      <c r="D18" s="236">
        <v>57540</v>
      </c>
      <c r="E18" s="236">
        <v>63736</v>
      </c>
      <c r="F18" s="237">
        <f t="shared" si="2"/>
        <v>172.11546649257755</v>
      </c>
      <c r="G18" s="238">
        <v>704.62</v>
      </c>
      <c r="H18" s="239">
        <f>C18/B18</f>
        <v>4.296149349959261</v>
      </c>
      <c r="I18" s="234" t="s">
        <v>428</v>
      </c>
      <c r="J18" s="234" t="s">
        <v>428</v>
      </c>
      <c r="K18" s="234" t="s">
        <v>428</v>
      </c>
      <c r="L18" s="234" t="s">
        <v>428</v>
      </c>
      <c r="M18" s="235" t="s">
        <v>444</v>
      </c>
    </row>
    <row r="19" spans="1:13" s="32" customFormat="1" ht="11.25" customHeight="1">
      <c r="A19" s="230" t="s">
        <v>446</v>
      </c>
      <c r="B19" s="231">
        <v>37654</v>
      </c>
      <c r="C19" s="231">
        <f t="shared" si="0"/>
        <v>160981</v>
      </c>
      <c r="D19" s="231">
        <v>79342</v>
      </c>
      <c r="E19" s="231">
        <v>81639</v>
      </c>
      <c r="F19" s="232">
        <f t="shared" si="2"/>
        <v>634.1329866855747</v>
      </c>
      <c r="G19" s="233">
        <v>253.86</v>
      </c>
      <c r="H19" s="233">
        <f t="shared" si="1"/>
        <v>4.275269559674935</v>
      </c>
      <c r="I19" s="234" t="s">
        <v>428</v>
      </c>
      <c r="J19" s="234" t="s">
        <v>428</v>
      </c>
      <c r="K19" s="234" t="s">
        <v>428</v>
      </c>
      <c r="L19" s="234" t="s">
        <v>428</v>
      </c>
      <c r="M19" s="235" t="s">
        <v>447</v>
      </c>
    </row>
    <row r="20" spans="1:13" s="33" customFormat="1" ht="11.25" customHeight="1">
      <c r="A20" s="230" t="s">
        <v>448</v>
      </c>
      <c r="B20" s="236">
        <v>28568</v>
      </c>
      <c r="C20" s="236">
        <f>SUM(D20:E20)</f>
        <v>123330</v>
      </c>
      <c r="D20" s="236">
        <v>58635</v>
      </c>
      <c r="E20" s="236">
        <v>64695</v>
      </c>
      <c r="F20" s="237">
        <f t="shared" si="2"/>
        <v>175.02554495912807</v>
      </c>
      <c r="G20" s="238">
        <v>704.64</v>
      </c>
      <c r="H20" s="239">
        <f>C20/B20</f>
        <v>4.31706804816578</v>
      </c>
      <c r="I20" s="234" t="s">
        <v>428</v>
      </c>
      <c r="J20" s="234" t="s">
        <v>428</v>
      </c>
      <c r="K20" s="234" t="s">
        <v>428</v>
      </c>
      <c r="L20" s="234" t="s">
        <v>428</v>
      </c>
      <c r="M20" s="235" t="s">
        <v>447</v>
      </c>
    </row>
    <row r="21" spans="1:13" s="32" customFormat="1" ht="11.25" customHeight="1">
      <c r="A21" s="240" t="s">
        <v>449</v>
      </c>
      <c r="B21" s="231">
        <v>39160</v>
      </c>
      <c r="C21" s="231">
        <f t="shared" si="0"/>
        <v>167719</v>
      </c>
      <c r="D21" s="231">
        <v>83499</v>
      </c>
      <c r="E21" s="231">
        <v>84220</v>
      </c>
      <c r="F21" s="232">
        <f t="shared" si="2"/>
        <v>660.6491511403474</v>
      </c>
      <c r="G21" s="233">
        <v>253.87</v>
      </c>
      <c r="H21" s="233">
        <f t="shared" si="1"/>
        <v>4.282916241062308</v>
      </c>
      <c r="I21" s="231">
        <v>5884</v>
      </c>
      <c r="J21" s="234" t="s">
        <v>428</v>
      </c>
      <c r="K21" s="234" t="s">
        <v>428</v>
      </c>
      <c r="L21" s="234" t="s">
        <v>428</v>
      </c>
      <c r="M21" s="235" t="s">
        <v>450</v>
      </c>
    </row>
    <row r="22" spans="1:13" s="33" customFormat="1" ht="11.25" customHeight="1">
      <c r="A22" s="230" t="s">
        <v>451</v>
      </c>
      <c r="B22" s="241">
        <v>28335</v>
      </c>
      <c r="C22" s="241">
        <v>122397</v>
      </c>
      <c r="D22" s="241" t="s">
        <v>452</v>
      </c>
      <c r="E22" s="241" t="s">
        <v>453</v>
      </c>
      <c r="F22" s="242">
        <v>173.7</v>
      </c>
      <c r="G22" s="243">
        <v>704.66</v>
      </c>
      <c r="H22" s="244">
        <v>4.3</v>
      </c>
      <c r="I22" s="234" t="s">
        <v>428</v>
      </c>
      <c r="J22" s="234" t="s">
        <v>428</v>
      </c>
      <c r="K22" s="234" t="s">
        <v>428</v>
      </c>
      <c r="L22" s="234" t="s">
        <v>428</v>
      </c>
      <c r="M22" s="235" t="s">
        <v>450</v>
      </c>
    </row>
    <row r="23" spans="1:13" s="32" customFormat="1" ht="11.25" customHeight="1">
      <c r="A23" s="230" t="s">
        <v>454</v>
      </c>
      <c r="B23" s="231">
        <v>41487</v>
      </c>
      <c r="C23" s="231">
        <v>174895</v>
      </c>
      <c r="D23" s="231">
        <v>86287</v>
      </c>
      <c r="E23" s="231">
        <v>88608</v>
      </c>
      <c r="F23" s="232">
        <f aca="true" t="shared" si="3" ref="F23:F31">C23/G23</f>
        <v>688.8884512368048</v>
      </c>
      <c r="G23" s="233">
        <v>253.88</v>
      </c>
      <c r="H23" s="233">
        <f t="shared" si="1"/>
        <v>4.215657916937836</v>
      </c>
      <c r="I23" s="234" t="s">
        <v>428</v>
      </c>
      <c r="J23" s="234" t="s">
        <v>428</v>
      </c>
      <c r="K23" s="234" t="s">
        <v>428</v>
      </c>
      <c r="L23" s="234" t="s">
        <v>428</v>
      </c>
      <c r="M23" s="235" t="s">
        <v>455</v>
      </c>
    </row>
    <row r="24" spans="1:13" s="33" customFormat="1" ht="11.25" customHeight="1">
      <c r="A24" s="230" t="s">
        <v>456</v>
      </c>
      <c r="B24" s="236">
        <v>28078</v>
      </c>
      <c r="C24" s="236">
        <f>SUM(D24:E24)</f>
        <v>120162</v>
      </c>
      <c r="D24" s="236">
        <v>56897</v>
      </c>
      <c r="E24" s="236">
        <v>63265</v>
      </c>
      <c r="F24" s="237">
        <f t="shared" si="3"/>
        <v>170.37971811814083</v>
      </c>
      <c r="G24" s="238">
        <v>705.26</v>
      </c>
      <c r="H24" s="239">
        <f>C24/B24</f>
        <v>4.279578317543985</v>
      </c>
      <c r="I24" s="234" t="s">
        <v>428</v>
      </c>
      <c r="J24" s="234" t="s">
        <v>428</v>
      </c>
      <c r="K24" s="234" t="s">
        <v>428</v>
      </c>
      <c r="L24" s="234" t="s">
        <v>428</v>
      </c>
      <c r="M24" s="235" t="s">
        <v>455</v>
      </c>
    </row>
    <row r="25" spans="1:13" s="32" customFormat="1" ht="11.25" customHeight="1">
      <c r="A25" s="230" t="s">
        <v>457</v>
      </c>
      <c r="B25" s="231">
        <v>43405</v>
      </c>
      <c r="C25" s="231">
        <f t="shared" si="0"/>
        <v>182005</v>
      </c>
      <c r="D25" s="231">
        <v>89542</v>
      </c>
      <c r="E25" s="231">
        <v>92463</v>
      </c>
      <c r="F25" s="232">
        <f t="shared" si="3"/>
        <v>716.8655717042814</v>
      </c>
      <c r="G25" s="233">
        <v>253.89</v>
      </c>
      <c r="H25" s="233">
        <f t="shared" si="1"/>
        <v>4.193180509157931</v>
      </c>
      <c r="I25" s="234" t="s">
        <v>428</v>
      </c>
      <c r="J25" s="234" t="s">
        <v>428</v>
      </c>
      <c r="K25" s="234" t="s">
        <v>428</v>
      </c>
      <c r="L25" s="234" t="s">
        <v>428</v>
      </c>
      <c r="M25" s="235" t="s">
        <v>458</v>
      </c>
    </row>
    <row r="26" spans="1:13" s="33" customFormat="1" ht="11.25" customHeight="1">
      <c r="A26" s="230" t="s">
        <v>459</v>
      </c>
      <c r="B26" s="236">
        <v>27788</v>
      </c>
      <c r="C26" s="236">
        <f>SUM(D26:E26)</f>
        <v>118833</v>
      </c>
      <c r="D26" s="236">
        <v>56654</v>
      </c>
      <c r="E26" s="236">
        <v>62179</v>
      </c>
      <c r="F26" s="237">
        <f t="shared" si="3"/>
        <v>168.60527809307607</v>
      </c>
      <c r="G26" s="238">
        <v>704.8</v>
      </c>
      <c r="H26" s="239">
        <f>C26/B26</f>
        <v>4.276414279545127</v>
      </c>
      <c r="I26" s="234" t="s">
        <v>428</v>
      </c>
      <c r="J26" s="234" t="s">
        <v>428</v>
      </c>
      <c r="K26" s="234" t="s">
        <v>428</v>
      </c>
      <c r="L26" s="234" t="s">
        <v>428</v>
      </c>
      <c r="M26" s="235" t="s">
        <v>458</v>
      </c>
    </row>
    <row r="27" spans="1:13" s="32" customFormat="1" ht="11.25" customHeight="1">
      <c r="A27" s="230" t="s">
        <v>460</v>
      </c>
      <c r="B27" s="231">
        <v>45930</v>
      </c>
      <c r="C27" s="231">
        <f t="shared" si="0"/>
        <v>188518</v>
      </c>
      <c r="D27" s="231">
        <v>92888</v>
      </c>
      <c r="E27" s="231">
        <v>95630</v>
      </c>
      <c r="F27" s="232">
        <f t="shared" si="3"/>
        <v>742.2845217939126</v>
      </c>
      <c r="G27" s="233">
        <v>253.97</v>
      </c>
      <c r="H27" s="233">
        <f t="shared" si="1"/>
        <v>4.1044633137382975</v>
      </c>
      <c r="I27" s="234" t="s">
        <v>428</v>
      </c>
      <c r="J27" s="234" t="s">
        <v>428</v>
      </c>
      <c r="K27" s="234" t="s">
        <v>428</v>
      </c>
      <c r="L27" s="234" t="s">
        <v>428</v>
      </c>
      <c r="M27" s="235" t="s">
        <v>461</v>
      </c>
    </row>
    <row r="28" spans="1:13" s="33" customFormat="1" ht="11.25" customHeight="1">
      <c r="A28" s="230" t="s">
        <v>462</v>
      </c>
      <c r="B28" s="236">
        <v>27499</v>
      </c>
      <c r="C28" s="236">
        <f>SUM(D28:E28)</f>
        <v>116654</v>
      </c>
      <c r="D28" s="236">
        <v>56122</v>
      </c>
      <c r="E28" s="236">
        <v>60532</v>
      </c>
      <c r="F28" s="237">
        <f t="shared" si="3"/>
        <v>165.51596929581862</v>
      </c>
      <c r="G28" s="238">
        <v>704.79</v>
      </c>
      <c r="H28" s="239">
        <f>C28/B28</f>
        <v>4.242117895196189</v>
      </c>
      <c r="I28" s="234" t="s">
        <v>428</v>
      </c>
      <c r="J28" s="234" t="s">
        <v>428</v>
      </c>
      <c r="K28" s="234" t="s">
        <v>428</v>
      </c>
      <c r="L28" s="234" t="s">
        <v>428</v>
      </c>
      <c r="M28" s="235" t="s">
        <v>461</v>
      </c>
    </row>
    <row r="29" spans="1:13" s="32" customFormat="1" ht="11.25" customHeight="1">
      <c r="A29" s="230" t="s">
        <v>463</v>
      </c>
      <c r="B29" s="231">
        <v>48035</v>
      </c>
      <c r="C29" s="231">
        <f t="shared" si="0"/>
        <v>195071</v>
      </c>
      <c r="D29" s="231">
        <v>96016</v>
      </c>
      <c r="E29" s="231">
        <v>99055</v>
      </c>
      <c r="F29" s="232">
        <f t="shared" si="3"/>
        <v>768.147273085253</v>
      </c>
      <c r="G29" s="233">
        <v>253.95</v>
      </c>
      <c r="H29" s="233">
        <f t="shared" si="1"/>
        <v>4.0610180077027165</v>
      </c>
      <c r="I29" s="234" t="s">
        <v>428</v>
      </c>
      <c r="J29" s="234" t="s">
        <v>428</v>
      </c>
      <c r="K29" s="234" t="s">
        <v>428</v>
      </c>
      <c r="L29" s="234" t="s">
        <v>428</v>
      </c>
      <c r="M29" s="235" t="s">
        <v>464</v>
      </c>
    </row>
    <row r="30" spans="1:13" s="33" customFormat="1" ht="11.25" customHeight="1">
      <c r="A30" s="230" t="s">
        <v>465</v>
      </c>
      <c r="B30" s="236">
        <v>27349</v>
      </c>
      <c r="C30" s="236">
        <f>SUM(D30:E30)</f>
        <v>115276</v>
      </c>
      <c r="D30" s="236">
        <v>55460</v>
      </c>
      <c r="E30" s="236">
        <v>59816</v>
      </c>
      <c r="F30" s="237">
        <f t="shared" si="3"/>
        <v>163.5584562996595</v>
      </c>
      <c r="G30" s="238">
        <v>704.8</v>
      </c>
      <c r="H30" s="239">
        <f>C30/B30</f>
        <v>4.214998720245712</v>
      </c>
      <c r="I30" s="234" t="s">
        <v>428</v>
      </c>
      <c r="J30" s="234" t="s">
        <v>428</v>
      </c>
      <c r="K30" s="234" t="s">
        <v>428</v>
      </c>
      <c r="L30" s="234" t="s">
        <v>428</v>
      </c>
      <c r="M30" s="235" t="s">
        <v>464</v>
      </c>
    </row>
    <row r="31" spans="1:13" s="32" customFormat="1" ht="11.25" customHeight="1">
      <c r="A31" s="240" t="s">
        <v>466</v>
      </c>
      <c r="B31" s="231">
        <v>50627</v>
      </c>
      <c r="C31" s="231">
        <f t="shared" si="0"/>
        <v>203298</v>
      </c>
      <c r="D31" s="231">
        <v>100153</v>
      </c>
      <c r="E31" s="231">
        <v>103145</v>
      </c>
      <c r="F31" s="232">
        <f t="shared" si="3"/>
        <v>800.5434140578855</v>
      </c>
      <c r="G31" s="233">
        <v>253.95</v>
      </c>
      <c r="H31" s="233">
        <f t="shared" si="1"/>
        <v>4.01560432180457</v>
      </c>
      <c r="I31" s="231">
        <v>7186</v>
      </c>
      <c r="J31" s="234" t="s">
        <v>428</v>
      </c>
      <c r="K31" s="234" t="s">
        <v>428</v>
      </c>
      <c r="L31" s="234" t="s">
        <v>428</v>
      </c>
      <c r="M31" s="235" t="s">
        <v>467</v>
      </c>
    </row>
    <row r="32" spans="1:13" s="33" customFormat="1" ht="11.25" customHeight="1">
      <c r="A32" s="230" t="s">
        <v>468</v>
      </c>
      <c r="B32" s="241">
        <v>27406</v>
      </c>
      <c r="C32" s="241">
        <v>114139</v>
      </c>
      <c r="D32" s="241" t="s">
        <v>469</v>
      </c>
      <c r="E32" s="241" t="s">
        <v>470</v>
      </c>
      <c r="F32" s="242">
        <v>169.94</v>
      </c>
      <c r="G32" s="243">
        <v>704.81</v>
      </c>
      <c r="H32" s="244">
        <v>4.2</v>
      </c>
      <c r="I32" s="234" t="s">
        <v>428</v>
      </c>
      <c r="J32" s="234" t="s">
        <v>428</v>
      </c>
      <c r="K32" s="234" t="s">
        <v>428</v>
      </c>
      <c r="L32" s="234" t="s">
        <v>428</v>
      </c>
      <c r="M32" s="235" t="s">
        <v>467</v>
      </c>
    </row>
    <row r="33" spans="1:13" s="32" customFormat="1" ht="11.25" customHeight="1">
      <c r="A33" s="230" t="s">
        <v>471</v>
      </c>
      <c r="B33" s="231">
        <v>53186</v>
      </c>
      <c r="C33" s="231">
        <f t="shared" si="0"/>
        <v>210490</v>
      </c>
      <c r="D33" s="231">
        <v>103390</v>
      </c>
      <c r="E33" s="231">
        <v>107100</v>
      </c>
      <c r="F33" s="232">
        <f aca="true" t="shared" si="4" ref="F33:F41">C33/G33</f>
        <v>828.7986770090955</v>
      </c>
      <c r="G33" s="233">
        <v>253.97</v>
      </c>
      <c r="H33" s="233">
        <f t="shared" si="1"/>
        <v>3.9576204264280075</v>
      </c>
      <c r="I33" s="234" t="s">
        <v>428</v>
      </c>
      <c r="J33" s="234" t="s">
        <v>428</v>
      </c>
      <c r="K33" s="234" t="s">
        <v>428</v>
      </c>
      <c r="L33" s="234" t="s">
        <v>428</v>
      </c>
      <c r="M33" s="235" t="s">
        <v>472</v>
      </c>
    </row>
    <row r="34" spans="1:13" s="33" customFormat="1" ht="11.25" customHeight="1">
      <c r="A34" s="230" t="s">
        <v>473</v>
      </c>
      <c r="B34" s="236">
        <v>27232</v>
      </c>
      <c r="C34" s="236">
        <f>SUM(D34:E34)</f>
        <v>113360</v>
      </c>
      <c r="D34" s="236">
        <v>54366</v>
      </c>
      <c r="E34" s="236">
        <v>58994</v>
      </c>
      <c r="F34" s="237">
        <f t="shared" si="4"/>
        <v>160.81485579719399</v>
      </c>
      <c r="G34" s="238">
        <v>704.91</v>
      </c>
      <c r="H34" s="239">
        <f>C34/B34</f>
        <v>4.1627497062279675</v>
      </c>
      <c r="I34" s="234" t="s">
        <v>428</v>
      </c>
      <c r="J34" s="234" t="s">
        <v>428</v>
      </c>
      <c r="K34" s="234" t="s">
        <v>428</v>
      </c>
      <c r="L34" s="234" t="s">
        <v>428</v>
      </c>
      <c r="M34" s="235" t="s">
        <v>472</v>
      </c>
    </row>
    <row r="35" spans="1:13" s="32" customFormat="1" ht="11.25" customHeight="1">
      <c r="A35" s="230" t="s">
        <v>474</v>
      </c>
      <c r="B35" s="231">
        <v>55319</v>
      </c>
      <c r="C35" s="231">
        <f t="shared" si="0"/>
        <v>216833</v>
      </c>
      <c r="D35" s="231">
        <v>106020</v>
      </c>
      <c r="E35" s="231">
        <v>110813</v>
      </c>
      <c r="F35" s="232">
        <f t="shared" si="4"/>
        <v>853.7740678032839</v>
      </c>
      <c r="G35" s="233">
        <v>253.97</v>
      </c>
      <c r="H35" s="233">
        <f t="shared" si="1"/>
        <v>3.9196840145338854</v>
      </c>
      <c r="I35" s="234" t="s">
        <v>428</v>
      </c>
      <c r="J35" s="234" t="s">
        <v>428</v>
      </c>
      <c r="K35" s="234" t="s">
        <v>428</v>
      </c>
      <c r="L35" s="234" t="s">
        <v>428</v>
      </c>
      <c r="M35" s="235" t="s">
        <v>475</v>
      </c>
    </row>
    <row r="36" spans="1:13" s="33" customFormat="1" ht="11.25" customHeight="1">
      <c r="A36" s="245" t="s">
        <v>476</v>
      </c>
      <c r="B36" s="246">
        <v>27128</v>
      </c>
      <c r="C36" s="246">
        <f>SUM(D36:E36)</f>
        <v>112928</v>
      </c>
      <c r="D36" s="246">
        <v>54273</v>
      </c>
      <c r="E36" s="246">
        <v>58655</v>
      </c>
      <c r="F36" s="247">
        <f t="shared" si="4"/>
        <v>160.18610457034242</v>
      </c>
      <c r="G36" s="248">
        <v>704.98</v>
      </c>
      <c r="H36" s="249">
        <f>C36/B36</f>
        <v>4.162783839575346</v>
      </c>
      <c r="I36" s="250" t="s">
        <v>428</v>
      </c>
      <c r="J36" s="250" t="s">
        <v>428</v>
      </c>
      <c r="K36" s="250" t="s">
        <v>428</v>
      </c>
      <c r="L36" s="250" t="s">
        <v>428</v>
      </c>
      <c r="M36" s="251" t="s">
        <v>475</v>
      </c>
    </row>
    <row r="37" spans="1:13" s="33" customFormat="1" ht="3.75" customHeight="1">
      <c r="A37" s="252"/>
      <c r="B37" s="253"/>
      <c r="C37" s="253"/>
      <c r="D37" s="253"/>
      <c r="E37" s="253"/>
      <c r="F37" s="237"/>
      <c r="G37" s="254"/>
      <c r="H37" s="239"/>
      <c r="I37" s="234"/>
      <c r="J37" s="234"/>
      <c r="K37" s="234"/>
      <c r="L37" s="234"/>
      <c r="M37" s="255"/>
    </row>
    <row r="38" spans="1:13" s="32" customFormat="1" ht="11.25" customHeight="1">
      <c r="A38" s="256" t="s">
        <v>477</v>
      </c>
      <c r="B38" s="257">
        <v>57773</v>
      </c>
      <c r="C38" s="258">
        <f t="shared" si="0"/>
        <v>223285</v>
      </c>
      <c r="D38" s="258">
        <v>109779</v>
      </c>
      <c r="E38" s="258">
        <v>113506</v>
      </c>
      <c r="F38" s="259">
        <f t="shared" si="4"/>
        <v>879.0748031496063</v>
      </c>
      <c r="G38" s="260">
        <v>254</v>
      </c>
      <c r="H38" s="260">
        <f t="shared" si="1"/>
        <v>3.864867671749779</v>
      </c>
      <c r="I38" s="261" t="s">
        <v>428</v>
      </c>
      <c r="J38" s="261" t="s">
        <v>428</v>
      </c>
      <c r="K38" s="261" t="s">
        <v>428</v>
      </c>
      <c r="L38" s="261" t="s">
        <v>428</v>
      </c>
      <c r="M38" s="262" t="s">
        <v>478</v>
      </c>
    </row>
    <row r="39" spans="1:13" s="32" customFormat="1" ht="11.25" customHeight="1">
      <c r="A39" s="230" t="s">
        <v>479</v>
      </c>
      <c r="B39" s="231">
        <v>60600</v>
      </c>
      <c r="C39" s="231">
        <f t="shared" si="0"/>
        <v>229815</v>
      </c>
      <c r="D39" s="231">
        <v>113072</v>
      </c>
      <c r="E39" s="231">
        <v>116743</v>
      </c>
      <c r="F39" s="232">
        <f t="shared" si="4"/>
        <v>904.2850397418746</v>
      </c>
      <c r="G39" s="233">
        <v>254.14</v>
      </c>
      <c r="H39" s="233">
        <f t="shared" si="1"/>
        <v>3.7923267326732675</v>
      </c>
      <c r="I39" s="234" t="s">
        <v>428</v>
      </c>
      <c r="J39" s="234" t="s">
        <v>428</v>
      </c>
      <c r="K39" s="234" t="s">
        <v>428</v>
      </c>
      <c r="L39" s="234" t="s">
        <v>428</v>
      </c>
      <c r="M39" s="235" t="s">
        <v>480</v>
      </c>
    </row>
    <row r="40" spans="1:13" s="33" customFormat="1" ht="11.25" customHeight="1">
      <c r="A40" s="230" t="s">
        <v>481</v>
      </c>
      <c r="B40" s="236">
        <v>27220</v>
      </c>
      <c r="C40" s="236">
        <f>SUM(D40:E40)</f>
        <v>112842</v>
      </c>
      <c r="D40" s="236">
        <v>54272</v>
      </c>
      <c r="E40" s="236">
        <v>58570</v>
      </c>
      <c r="F40" s="237">
        <f t="shared" si="4"/>
        <v>160.1845411313791</v>
      </c>
      <c r="G40" s="238">
        <v>704.45</v>
      </c>
      <c r="H40" s="239">
        <f>C40/B40</f>
        <v>4.145554739162381</v>
      </c>
      <c r="I40" s="234" t="s">
        <v>428</v>
      </c>
      <c r="J40" s="234" t="s">
        <v>428</v>
      </c>
      <c r="K40" s="234" t="s">
        <v>428</v>
      </c>
      <c r="L40" s="234" t="s">
        <v>428</v>
      </c>
      <c r="M40" s="235" t="s">
        <v>480</v>
      </c>
    </row>
    <row r="41" spans="1:13" s="32" customFormat="1" ht="11.25" customHeight="1">
      <c r="A41" s="240" t="s">
        <v>482</v>
      </c>
      <c r="B41" s="231">
        <v>61437</v>
      </c>
      <c r="C41" s="231">
        <f t="shared" si="0"/>
        <v>232687</v>
      </c>
      <c r="D41" s="231">
        <v>114718</v>
      </c>
      <c r="E41" s="231">
        <v>117969</v>
      </c>
      <c r="F41" s="232">
        <f t="shared" si="4"/>
        <v>915.4418128885042</v>
      </c>
      <c r="G41" s="233">
        <v>254.18</v>
      </c>
      <c r="H41" s="233">
        <f t="shared" si="1"/>
        <v>3.787408239334603</v>
      </c>
      <c r="I41" s="231">
        <v>9313</v>
      </c>
      <c r="J41" s="234" t="s">
        <v>428</v>
      </c>
      <c r="K41" s="234" t="s">
        <v>428</v>
      </c>
      <c r="L41" s="234" t="s">
        <v>428</v>
      </c>
      <c r="M41" s="235" t="s">
        <v>483</v>
      </c>
    </row>
    <row r="42" spans="1:13" s="33" customFormat="1" ht="11.25" customHeight="1">
      <c r="A42" s="230" t="s">
        <v>484</v>
      </c>
      <c r="B42" s="241">
        <v>26784</v>
      </c>
      <c r="C42" s="241">
        <v>108805</v>
      </c>
      <c r="D42" s="241" t="s">
        <v>485</v>
      </c>
      <c r="E42" s="241" t="s">
        <v>486</v>
      </c>
      <c r="F42" s="242">
        <v>154.22</v>
      </c>
      <c r="G42" s="243">
        <v>705.51</v>
      </c>
      <c r="H42" s="244">
        <v>4.1</v>
      </c>
      <c r="I42" s="234" t="s">
        <v>428</v>
      </c>
      <c r="J42" s="234" t="s">
        <v>428</v>
      </c>
      <c r="K42" s="234" t="s">
        <v>428</v>
      </c>
      <c r="L42" s="234" t="s">
        <v>428</v>
      </c>
      <c r="M42" s="235" t="s">
        <v>483</v>
      </c>
    </row>
    <row r="43" spans="1:13" s="32" customFormat="1" ht="11.25" customHeight="1">
      <c r="A43" s="230" t="s">
        <v>487</v>
      </c>
      <c r="B43" s="231">
        <v>67868</v>
      </c>
      <c r="C43" s="231">
        <f t="shared" si="0"/>
        <v>228665</v>
      </c>
      <c r="D43" s="231">
        <v>112802</v>
      </c>
      <c r="E43" s="231">
        <v>115863</v>
      </c>
      <c r="F43" s="232">
        <f aca="true" t="shared" si="5" ref="F43:F48">C43/G43</f>
        <v>899.6537750324586</v>
      </c>
      <c r="G43" s="233">
        <v>254.17</v>
      </c>
      <c r="H43" s="233">
        <f t="shared" si="1"/>
        <v>3.3692609182530795</v>
      </c>
      <c r="I43" s="231">
        <v>9969</v>
      </c>
      <c r="J43" s="231">
        <f>K43+L43</f>
        <v>206</v>
      </c>
      <c r="K43" s="231">
        <v>116</v>
      </c>
      <c r="L43" s="231">
        <v>90</v>
      </c>
      <c r="M43" s="235" t="s">
        <v>488</v>
      </c>
    </row>
    <row r="44" spans="1:13" s="33" customFormat="1" ht="11.25" customHeight="1">
      <c r="A44" s="230" t="s">
        <v>489</v>
      </c>
      <c r="B44" s="236">
        <v>28186</v>
      </c>
      <c r="C44" s="236">
        <f>SUM(D44:E44)</f>
        <v>100364</v>
      </c>
      <c r="D44" s="236">
        <v>48976</v>
      </c>
      <c r="E44" s="236">
        <v>51388</v>
      </c>
      <c r="F44" s="237">
        <f t="shared" si="5"/>
        <v>142.2251193900832</v>
      </c>
      <c r="G44" s="238">
        <v>705.67</v>
      </c>
      <c r="H44" s="239">
        <f>C44/B44</f>
        <v>3.5607748527637835</v>
      </c>
      <c r="I44" s="234" t="s">
        <v>428</v>
      </c>
      <c r="J44" s="234" t="s">
        <v>428</v>
      </c>
      <c r="K44" s="234" t="s">
        <v>428</v>
      </c>
      <c r="L44" s="234" t="s">
        <v>428</v>
      </c>
      <c r="M44" s="235" t="s">
        <v>488</v>
      </c>
    </row>
    <row r="45" spans="1:13" s="32" customFormat="1" ht="11.25" customHeight="1">
      <c r="A45" s="230" t="s">
        <v>490</v>
      </c>
      <c r="B45" s="231">
        <v>71287</v>
      </c>
      <c r="C45" s="231">
        <f t="shared" si="0"/>
        <v>237774</v>
      </c>
      <c r="D45" s="231">
        <v>117397</v>
      </c>
      <c r="E45" s="231">
        <v>120377</v>
      </c>
      <c r="F45" s="232">
        <f t="shared" si="5"/>
        <v>934.903471867259</v>
      </c>
      <c r="G45" s="233">
        <v>254.33</v>
      </c>
      <c r="H45" s="233">
        <f t="shared" si="1"/>
        <v>3.335446855667934</v>
      </c>
      <c r="I45" s="231">
        <v>10372</v>
      </c>
      <c r="J45" s="231">
        <f aca="true" t="shared" si="6" ref="J45:J57">K45+L45</f>
        <v>293</v>
      </c>
      <c r="K45" s="231">
        <v>161</v>
      </c>
      <c r="L45" s="231">
        <v>132</v>
      </c>
      <c r="M45" s="235" t="s">
        <v>491</v>
      </c>
    </row>
    <row r="46" spans="1:13" s="33" customFormat="1" ht="11.25" customHeight="1">
      <c r="A46" s="230" t="s">
        <v>492</v>
      </c>
      <c r="B46" s="236">
        <v>28859</v>
      </c>
      <c r="C46" s="236">
        <f>SUM(D46:E46)</f>
        <v>100500</v>
      </c>
      <c r="D46" s="236">
        <v>49120</v>
      </c>
      <c r="E46" s="236">
        <v>51380</v>
      </c>
      <c r="F46" s="237">
        <f t="shared" si="5"/>
        <v>142.41784403474713</v>
      </c>
      <c r="G46" s="238">
        <v>705.67</v>
      </c>
      <c r="H46" s="239">
        <f>C46/B46</f>
        <v>3.482449149312173</v>
      </c>
      <c r="I46" s="263">
        <v>9696</v>
      </c>
      <c r="J46" s="263">
        <f>SUM(K46:L46)</f>
        <v>53</v>
      </c>
      <c r="K46" s="263">
        <v>23</v>
      </c>
      <c r="L46" s="263">
        <v>30</v>
      </c>
      <c r="M46" s="235" t="s">
        <v>491</v>
      </c>
    </row>
    <row r="47" spans="1:13" s="32" customFormat="1" ht="11.25" customHeight="1">
      <c r="A47" s="230" t="s">
        <v>493</v>
      </c>
      <c r="B47" s="231">
        <v>73700</v>
      </c>
      <c r="C47" s="231">
        <f t="shared" si="0"/>
        <v>243301</v>
      </c>
      <c r="D47" s="231">
        <v>120050</v>
      </c>
      <c r="E47" s="231">
        <v>123251</v>
      </c>
      <c r="F47" s="232">
        <f t="shared" si="5"/>
        <v>956.5974679562789</v>
      </c>
      <c r="G47" s="233">
        <v>254.34</v>
      </c>
      <c r="H47" s="233">
        <f t="shared" si="1"/>
        <v>3.30123473541384</v>
      </c>
      <c r="I47" s="231">
        <v>10665</v>
      </c>
      <c r="J47" s="231">
        <f t="shared" si="6"/>
        <v>287</v>
      </c>
      <c r="K47" s="231">
        <v>157</v>
      </c>
      <c r="L47" s="231">
        <v>130</v>
      </c>
      <c r="M47" s="235" t="s">
        <v>494</v>
      </c>
    </row>
    <row r="48" spans="1:13" s="33" customFormat="1" ht="11.25" customHeight="1">
      <c r="A48" s="230" t="s">
        <v>495</v>
      </c>
      <c r="B48" s="236">
        <v>29411</v>
      </c>
      <c r="C48" s="236">
        <f>SUM(D48:E48)</f>
        <v>100046</v>
      </c>
      <c r="D48" s="236">
        <v>49191</v>
      </c>
      <c r="E48" s="236">
        <v>50855</v>
      </c>
      <c r="F48" s="237">
        <f t="shared" si="5"/>
        <v>141.73832967344336</v>
      </c>
      <c r="G48" s="238">
        <v>705.85</v>
      </c>
      <c r="H48" s="239">
        <f>C48/B48</f>
        <v>3.401652442963517</v>
      </c>
      <c r="I48" s="263">
        <v>9830</v>
      </c>
      <c r="J48" s="263">
        <f>SUM(K48:L48)</f>
        <v>55</v>
      </c>
      <c r="K48" s="263">
        <v>24</v>
      </c>
      <c r="L48" s="263">
        <v>31</v>
      </c>
      <c r="M48" s="235" t="s">
        <v>494</v>
      </c>
    </row>
    <row r="49" spans="1:13" s="32" customFormat="1" ht="11.25" customHeight="1">
      <c r="A49" s="230" t="s">
        <v>496</v>
      </c>
      <c r="B49" s="231">
        <v>75892</v>
      </c>
      <c r="C49" s="231">
        <f t="shared" si="0"/>
        <v>248872</v>
      </c>
      <c r="D49" s="231">
        <v>122740</v>
      </c>
      <c r="E49" s="231">
        <v>126132</v>
      </c>
      <c r="F49" s="232">
        <v>979</v>
      </c>
      <c r="G49" s="233">
        <v>254.35</v>
      </c>
      <c r="H49" s="233">
        <f t="shared" si="1"/>
        <v>3.279291624940705</v>
      </c>
      <c r="I49" s="231">
        <v>11121</v>
      </c>
      <c r="J49" s="231">
        <f t="shared" si="6"/>
        <v>335</v>
      </c>
      <c r="K49" s="231">
        <v>185</v>
      </c>
      <c r="L49" s="231">
        <v>150</v>
      </c>
      <c r="M49" s="235" t="s">
        <v>497</v>
      </c>
    </row>
    <row r="50" spans="1:13" s="33" customFormat="1" ht="11.25" customHeight="1">
      <c r="A50" s="230" t="s">
        <v>498</v>
      </c>
      <c r="B50" s="236">
        <v>29729</v>
      </c>
      <c r="C50" s="236">
        <f>SUM(D50:E50)</f>
        <v>99417</v>
      </c>
      <c r="D50" s="236">
        <v>48991</v>
      </c>
      <c r="E50" s="236">
        <v>50426</v>
      </c>
      <c r="F50" s="237">
        <f>C50/G50</f>
        <v>140.84321475625822</v>
      </c>
      <c r="G50" s="238">
        <v>705.87</v>
      </c>
      <c r="H50" s="239">
        <f>C50/B50</f>
        <v>3.344108446298227</v>
      </c>
      <c r="I50" s="263">
        <v>10149</v>
      </c>
      <c r="J50" s="263">
        <f>SUM(K50:L50)</f>
        <v>97</v>
      </c>
      <c r="K50" s="263">
        <v>64</v>
      </c>
      <c r="L50" s="263">
        <v>33</v>
      </c>
      <c r="M50" s="235" t="s">
        <v>497</v>
      </c>
    </row>
    <row r="51" spans="1:13" s="32" customFormat="1" ht="11.25" customHeight="1">
      <c r="A51" s="230" t="s">
        <v>499</v>
      </c>
      <c r="B51" s="231">
        <v>78489</v>
      </c>
      <c r="C51" s="231">
        <f t="shared" si="0"/>
        <v>255602</v>
      </c>
      <c r="D51" s="231">
        <v>126026</v>
      </c>
      <c r="E51" s="231">
        <v>129576</v>
      </c>
      <c r="F51" s="232">
        <f>C51/G51</f>
        <v>1002.0857019641667</v>
      </c>
      <c r="G51" s="233">
        <v>255.07</v>
      </c>
      <c r="H51" s="233">
        <f t="shared" si="1"/>
        <v>3.2565327625527143</v>
      </c>
      <c r="I51" s="231">
        <v>11574</v>
      </c>
      <c r="J51" s="231">
        <f t="shared" si="6"/>
        <v>355</v>
      </c>
      <c r="K51" s="231">
        <v>198</v>
      </c>
      <c r="L51" s="231">
        <v>157</v>
      </c>
      <c r="M51" s="235" t="s">
        <v>500</v>
      </c>
    </row>
    <row r="52" spans="1:13" s="33" customFormat="1" ht="11.25" customHeight="1">
      <c r="A52" s="230" t="s">
        <v>501</v>
      </c>
      <c r="B52" s="241">
        <v>30091</v>
      </c>
      <c r="C52" s="241">
        <v>98409</v>
      </c>
      <c r="D52" s="241" t="s">
        <v>502</v>
      </c>
      <c r="E52" s="241" t="s">
        <v>503</v>
      </c>
      <c r="F52" s="242">
        <v>136.53</v>
      </c>
      <c r="G52" s="243">
        <v>720.81</v>
      </c>
      <c r="H52" s="244">
        <v>3.3</v>
      </c>
      <c r="I52" s="264">
        <v>10451</v>
      </c>
      <c r="J52" s="264">
        <v>81</v>
      </c>
      <c r="K52" s="264">
        <v>42</v>
      </c>
      <c r="L52" s="264">
        <v>39</v>
      </c>
      <c r="M52" s="235" t="s">
        <v>500</v>
      </c>
    </row>
    <row r="53" spans="1:13" s="32" customFormat="1" ht="11.25" customHeight="1">
      <c r="A53" s="230" t="s">
        <v>504</v>
      </c>
      <c r="B53" s="231">
        <v>80950</v>
      </c>
      <c r="C53" s="231">
        <f t="shared" si="0"/>
        <v>261100</v>
      </c>
      <c r="D53" s="231">
        <v>128797</v>
      </c>
      <c r="E53" s="231">
        <v>132303</v>
      </c>
      <c r="F53" s="232">
        <f aca="true" t="shared" si="7" ref="F53:F58">C53/G53</f>
        <v>1023.4399498275321</v>
      </c>
      <c r="G53" s="233">
        <v>255.12</v>
      </c>
      <c r="H53" s="233">
        <f t="shared" si="1"/>
        <v>3.22544780728845</v>
      </c>
      <c r="I53" s="231">
        <v>12065</v>
      </c>
      <c r="J53" s="231">
        <f t="shared" si="6"/>
        <v>460</v>
      </c>
      <c r="K53" s="231">
        <v>247</v>
      </c>
      <c r="L53" s="231">
        <v>213</v>
      </c>
      <c r="M53" s="235" t="s">
        <v>505</v>
      </c>
    </row>
    <row r="54" spans="1:13" s="33" customFormat="1" ht="11.25" customHeight="1">
      <c r="A54" s="230" t="s">
        <v>506</v>
      </c>
      <c r="B54" s="236">
        <v>30820</v>
      </c>
      <c r="C54" s="236">
        <f>SUM(D54:E54)</f>
        <v>98325</v>
      </c>
      <c r="D54" s="236">
        <v>48581</v>
      </c>
      <c r="E54" s="236">
        <v>49744</v>
      </c>
      <c r="F54" s="237">
        <f t="shared" si="7"/>
        <v>136.38822615546803</v>
      </c>
      <c r="G54" s="238">
        <v>720.92</v>
      </c>
      <c r="H54" s="239">
        <f>C54/B54</f>
        <v>3.1902985074626864</v>
      </c>
      <c r="I54" s="263">
        <v>10673</v>
      </c>
      <c r="J54" s="263">
        <f>SUM(K54:L54)</f>
        <v>96</v>
      </c>
      <c r="K54" s="263">
        <v>48</v>
      </c>
      <c r="L54" s="263">
        <v>48</v>
      </c>
      <c r="M54" s="235" t="s">
        <v>505</v>
      </c>
    </row>
    <row r="55" spans="1:13" s="32" customFormat="1" ht="11.25" customHeight="1">
      <c r="A55" s="230" t="s">
        <v>507</v>
      </c>
      <c r="B55" s="231">
        <v>83535</v>
      </c>
      <c r="C55" s="231">
        <f t="shared" si="0"/>
        <v>266316</v>
      </c>
      <c r="D55" s="231">
        <v>131365</v>
      </c>
      <c r="E55" s="231">
        <v>134951</v>
      </c>
      <c r="F55" s="232">
        <f t="shared" si="7"/>
        <v>1043.6806834659246</v>
      </c>
      <c r="G55" s="233">
        <v>255.17</v>
      </c>
      <c r="H55" s="233">
        <f t="shared" si="1"/>
        <v>3.1880768540132878</v>
      </c>
      <c r="I55" s="231">
        <v>12665</v>
      </c>
      <c r="J55" s="231">
        <f t="shared" si="6"/>
        <v>460</v>
      </c>
      <c r="K55" s="231">
        <v>251</v>
      </c>
      <c r="L55" s="231">
        <v>209</v>
      </c>
      <c r="M55" s="235" t="s">
        <v>508</v>
      </c>
    </row>
    <row r="56" spans="1:13" s="33" customFormat="1" ht="11.25" customHeight="1">
      <c r="A56" s="230" t="s">
        <v>509</v>
      </c>
      <c r="B56" s="236">
        <v>31619</v>
      </c>
      <c r="C56" s="236">
        <f>SUM(D56:E56)</f>
        <v>98417</v>
      </c>
      <c r="D56" s="236">
        <v>48770</v>
      </c>
      <c r="E56" s="236">
        <v>49647</v>
      </c>
      <c r="F56" s="237">
        <f t="shared" si="7"/>
        <v>136.50826675543718</v>
      </c>
      <c r="G56" s="238">
        <v>720.96</v>
      </c>
      <c r="H56" s="239">
        <f>C56/B56</f>
        <v>3.112590531009836</v>
      </c>
      <c r="I56" s="265">
        <v>11100</v>
      </c>
      <c r="J56" s="263">
        <f>SUM(K56:L56)</f>
        <v>117</v>
      </c>
      <c r="K56" s="263">
        <v>60</v>
      </c>
      <c r="L56" s="263">
        <v>57</v>
      </c>
      <c r="M56" s="235" t="s">
        <v>508</v>
      </c>
    </row>
    <row r="57" spans="1:13" s="32" customFormat="1" ht="11.25" customHeight="1">
      <c r="A57" s="230" t="s">
        <v>510</v>
      </c>
      <c r="B57" s="231">
        <v>86052</v>
      </c>
      <c r="C57" s="231">
        <f t="shared" si="0"/>
        <v>270842</v>
      </c>
      <c r="D57" s="231">
        <v>133687</v>
      </c>
      <c r="E57" s="231">
        <v>137155</v>
      </c>
      <c r="F57" s="232">
        <f t="shared" si="7"/>
        <v>1060.7527513414013</v>
      </c>
      <c r="G57" s="233">
        <v>255.33</v>
      </c>
      <c r="H57" s="233">
        <f t="shared" si="1"/>
        <v>3.147422488727746</v>
      </c>
      <c r="I57" s="231">
        <v>13438</v>
      </c>
      <c r="J57" s="231">
        <f t="shared" si="6"/>
        <v>418</v>
      </c>
      <c r="K57" s="231">
        <v>220</v>
      </c>
      <c r="L57" s="231">
        <v>198</v>
      </c>
      <c r="M57" s="235" t="s">
        <v>511</v>
      </c>
    </row>
    <row r="58" spans="1:13" s="34" customFormat="1" ht="11.25" customHeight="1">
      <c r="A58" s="230" t="s">
        <v>512</v>
      </c>
      <c r="B58" s="236">
        <v>33079</v>
      </c>
      <c r="C58" s="236">
        <f>SUM(D58:E58)</f>
        <v>100540</v>
      </c>
      <c r="D58" s="236">
        <v>50082</v>
      </c>
      <c r="E58" s="236">
        <v>50458</v>
      </c>
      <c r="F58" s="237">
        <f t="shared" si="7"/>
        <v>139.44134698066628</v>
      </c>
      <c r="G58" s="238">
        <v>721.02</v>
      </c>
      <c r="H58" s="239">
        <f>C58/B58</f>
        <v>3.039390549895704</v>
      </c>
      <c r="I58" s="263">
        <v>11750</v>
      </c>
      <c r="J58" s="263">
        <f>SUM(K58:L58)</f>
        <v>118</v>
      </c>
      <c r="K58" s="263">
        <v>62</v>
      </c>
      <c r="L58" s="263">
        <v>56</v>
      </c>
      <c r="M58" s="235" t="s">
        <v>511</v>
      </c>
    </row>
    <row r="59" spans="1:13" s="35" customFormat="1" ht="11.25" customHeight="1">
      <c r="A59" s="230" t="s">
        <v>513</v>
      </c>
      <c r="B59" s="231">
        <v>87991</v>
      </c>
      <c r="C59" s="231">
        <v>274371</v>
      </c>
      <c r="D59" s="231">
        <v>135402</v>
      </c>
      <c r="E59" s="231">
        <v>138969</v>
      </c>
      <c r="F59" s="232">
        <v>1075</v>
      </c>
      <c r="G59" s="233">
        <v>255.33</v>
      </c>
      <c r="H59" s="233">
        <f>C59/B59</f>
        <v>3.1181711765976066</v>
      </c>
      <c r="I59" s="231">
        <v>14418</v>
      </c>
      <c r="J59" s="231">
        <v>441</v>
      </c>
      <c r="K59" s="231">
        <v>227</v>
      </c>
      <c r="L59" s="231">
        <v>214</v>
      </c>
      <c r="M59" s="235" t="s">
        <v>514</v>
      </c>
    </row>
    <row r="60" spans="1:13" s="33" customFormat="1" ht="11.25" customHeight="1">
      <c r="A60" s="230" t="s">
        <v>515</v>
      </c>
      <c r="B60" s="253">
        <v>33479</v>
      </c>
      <c r="C60" s="236">
        <f>SUM(D60:E60)</f>
        <v>100939</v>
      </c>
      <c r="D60" s="253">
        <v>50534</v>
      </c>
      <c r="E60" s="253">
        <v>50405</v>
      </c>
      <c r="F60" s="237">
        <f>C60/G60</f>
        <v>139.98696363686796</v>
      </c>
      <c r="G60" s="254">
        <v>721.06</v>
      </c>
      <c r="H60" s="239">
        <f>C60/B60</f>
        <v>3.0149944741479735</v>
      </c>
      <c r="I60" s="265">
        <v>11091</v>
      </c>
      <c r="J60" s="263">
        <f>SUM(K60:L60)</f>
        <v>121</v>
      </c>
      <c r="K60" s="265">
        <v>65</v>
      </c>
      <c r="L60" s="266">
        <v>56</v>
      </c>
      <c r="M60" s="267" t="s">
        <v>514</v>
      </c>
    </row>
    <row r="61" spans="1:61" s="34" customFormat="1" ht="11.25" customHeight="1">
      <c r="A61" s="230" t="s">
        <v>516</v>
      </c>
      <c r="B61" s="231">
        <v>90562</v>
      </c>
      <c r="C61" s="231">
        <v>279087</v>
      </c>
      <c r="D61" s="231">
        <v>137590</v>
      </c>
      <c r="E61" s="231">
        <v>141497</v>
      </c>
      <c r="F61" s="232">
        <v>1093</v>
      </c>
      <c r="G61" s="233">
        <v>255.36</v>
      </c>
      <c r="H61" s="233">
        <v>3.08</v>
      </c>
      <c r="I61" s="231">
        <v>15328</v>
      </c>
      <c r="J61" s="268">
        <v>552</v>
      </c>
      <c r="K61" s="231">
        <v>284</v>
      </c>
      <c r="L61" s="231">
        <v>268</v>
      </c>
      <c r="M61" s="235" t="s">
        <v>517</v>
      </c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</row>
    <row r="62" spans="1:13" s="33" customFormat="1" ht="11.25" customHeight="1">
      <c r="A62" s="230" t="s">
        <v>518</v>
      </c>
      <c r="B62" s="253">
        <v>33898</v>
      </c>
      <c r="C62" s="253">
        <f>SUM(D62:E62)</f>
        <v>100395</v>
      </c>
      <c r="D62" s="253">
        <v>50333</v>
      </c>
      <c r="E62" s="253">
        <v>50062</v>
      </c>
      <c r="F62" s="237">
        <f>C62/G62</f>
        <v>139.19198081162395</v>
      </c>
      <c r="G62" s="254">
        <v>721.27</v>
      </c>
      <c r="H62" s="239">
        <f>C62/B62</f>
        <v>2.961679155112396</v>
      </c>
      <c r="I62" s="265">
        <v>12637</v>
      </c>
      <c r="J62" s="265">
        <v>168</v>
      </c>
      <c r="K62" s="265">
        <v>91</v>
      </c>
      <c r="L62" s="266">
        <v>77</v>
      </c>
      <c r="M62" s="267" t="s">
        <v>517</v>
      </c>
    </row>
    <row r="63" spans="1:13" s="35" customFormat="1" ht="11.25" customHeight="1">
      <c r="A63" s="230" t="s">
        <v>519</v>
      </c>
      <c r="B63" s="231">
        <v>94368</v>
      </c>
      <c r="C63" s="231">
        <v>285097</v>
      </c>
      <c r="D63" s="231">
        <v>140662</v>
      </c>
      <c r="E63" s="231">
        <v>144435</v>
      </c>
      <c r="F63" s="232">
        <v>1116</v>
      </c>
      <c r="G63" s="233">
        <v>255.48</v>
      </c>
      <c r="H63" s="233">
        <v>3.02</v>
      </c>
      <c r="I63" s="231">
        <v>16323</v>
      </c>
      <c r="J63" s="231">
        <v>599</v>
      </c>
      <c r="K63" s="231">
        <v>284</v>
      </c>
      <c r="L63" s="231">
        <v>315</v>
      </c>
      <c r="M63" s="235" t="s">
        <v>520</v>
      </c>
    </row>
    <row r="64" spans="1:13" s="33" customFormat="1" ht="11.25" customHeight="1">
      <c r="A64" s="230" t="s">
        <v>521</v>
      </c>
      <c r="B64" s="253">
        <v>34775</v>
      </c>
      <c r="C64" s="253">
        <v>100208</v>
      </c>
      <c r="D64" s="253">
        <v>50133</v>
      </c>
      <c r="E64" s="253">
        <v>50075</v>
      </c>
      <c r="F64" s="237">
        <v>138.83070102521475</v>
      </c>
      <c r="G64" s="254">
        <v>721.8</v>
      </c>
      <c r="H64" s="239">
        <v>2.8816103522645578</v>
      </c>
      <c r="I64" s="265">
        <v>13135</v>
      </c>
      <c r="J64" s="265">
        <v>191</v>
      </c>
      <c r="K64" s="265">
        <v>93</v>
      </c>
      <c r="L64" s="266">
        <v>98</v>
      </c>
      <c r="M64" s="267" t="s">
        <v>520</v>
      </c>
    </row>
    <row r="65" spans="1:13" s="33" customFormat="1" ht="11.25" customHeight="1">
      <c r="A65" s="230" t="s">
        <v>522</v>
      </c>
      <c r="B65" s="231">
        <v>98081</v>
      </c>
      <c r="C65" s="231">
        <f>D65+E65</f>
        <v>290664</v>
      </c>
      <c r="D65" s="231">
        <v>143616</v>
      </c>
      <c r="E65" s="231">
        <v>147048</v>
      </c>
      <c r="F65" s="232">
        <f>C65/G65</f>
        <v>1137.7172381399719</v>
      </c>
      <c r="G65" s="233">
        <v>255.48</v>
      </c>
      <c r="H65" s="233">
        <f>C65/B65</f>
        <v>2.9635097521436364</v>
      </c>
      <c r="I65" s="231">
        <f>17438+23</f>
        <v>17461</v>
      </c>
      <c r="J65" s="265">
        <f>K65+L65</f>
        <v>790</v>
      </c>
      <c r="K65" s="231">
        <v>356</v>
      </c>
      <c r="L65" s="231">
        <v>434</v>
      </c>
      <c r="M65" s="235" t="s">
        <v>523</v>
      </c>
    </row>
    <row r="66" spans="1:13" s="33" customFormat="1" ht="11.25" customHeight="1">
      <c r="A66" s="230" t="s">
        <v>524</v>
      </c>
      <c r="B66" s="253">
        <v>35880</v>
      </c>
      <c r="C66" s="253">
        <f>SUM(D66:E66)</f>
        <v>100824</v>
      </c>
      <c r="D66" s="253">
        <v>50695</v>
      </c>
      <c r="E66" s="253">
        <v>50129</v>
      </c>
      <c r="F66" s="237">
        <f>C66/G66</f>
        <v>139.67638257785657</v>
      </c>
      <c r="G66" s="254">
        <v>721.84</v>
      </c>
      <c r="H66" s="239">
        <f>C66/B66</f>
        <v>2.8100334448160535</v>
      </c>
      <c r="I66" s="265">
        <v>13658</v>
      </c>
      <c r="J66" s="265">
        <v>284</v>
      </c>
      <c r="K66" s="265">
        <v>145</v>
      </c>
      <c r="L66" s="265">
        <v>139</v>
      </c>
      <c r="M66" s="235" t="s">
        <v>523</v>
      </c>
    </row>
    <row r="67" spans="1:13" s="33" customFormat="1" ht="11.25" customHeight="1">
      <c r="A67" s="230" t="s">
        <v>525</v>
      </c>
      <c r="B67" s="231">
        <v>101976</v>
      </c>
      <c r="C67" s="231">
        <v>292908</v>
      </c>
      <c r="D67" s="231">
        <v>144678</v>
      </c>
      <c r="E67" s="231">
        <v>148230</v>
      </c>
      <c r="F67" s="232">
        <v>1146.2763667671115</v>
      </c>
      <c r="G67" s="233">
        <v>255.53</v>
      </c>
      <c r="H67" s="233">
        <v>2.872322899505766</v>
      </c>
      <c r="I67" s="231">
        <v>18558</v>
      </c>
      <c r="J67" s="265">
        <v>784</v>
      </c>
      <c r="K67" s="231">
        <v>366</v>
      </c>
      <c r="L67" s="231">
        <v>418</v>
      </c>
      <c r="M67" s="235" t="s">
        <v>198</v>
      </c>
    </row>
    <row r="68" spans="1:13" s="33" customFormat="1" ht="11.25" customHeight="1">
      <c r="A68" s="230" t="s">
        <v>526</v>
      </c>
      <c r="B68" s="253">
        <v>37206</v>
      </c>
      <c r="C68" s="253">
        <v>102189</v>
      </c>
      <c r="D68" s="253">
        <v>51522</v>
      </c>
      <c r="E68" s="253">
        <v>50667</v>
      </c>
      <c r="F68" s="237">
        <v>141.47526685218259</v>
      </c>
      <c r="G68" s="254">
        <v>722.31</v>
      </c>
      <c r="H68" s="239">
        <v>2.8</v>
      </c>
      <c r="I68" s="265">
        <v>14305</v>
      </c>
      <c r="J68" s="265">
        <v>361</v>
      </c>
      <c r="K68" s="265">
        <v>207</v>
      </c>
      <c r="L68" s="265">
        <v>154</v>
      </c>
      <c r="M68" s="235" t="s">
        <v>527</v>
      </c>
    </row>
    <row r="69" spans="1:13" s="36" customFormat="1" ht="11.25" customHeight="1">
      <c r="A69" s="269" t="s">
        <v>528</v>
      </c>
      <c r="B69" s="270">
        <v>105459</v>
      </c>
      <c r="C69" s="270">
        <v>296990</v>
      </c>
      <c r="D69" s="270">
        <v>146921</v>
      </c>
      <c r="E69" s="270">
        <v>150069</v>
      </c>
      <c r="F69" s="271">
        <v>1162.38</v>
      </c>
      <c r="G69" s="272">
        <v>255.5</v>
      </c>
      <c r="H69" s="272">
        <v>2.8</v>
      </c>
      <c r="I69" s="270">
        <v>19701</v>
      </c>
      <c r="J69" s="273">
        <v>922</v>
      </c>
      <c r="K69" s="270">
        <v>448</v>
      </c>
      <c r="L69" s="270">
        <v>474</v>
      </c>
      <c r="M69" s="274" t="s">
        <v>529</v>
      </c>
    </row>
    <row r="70" spans="1:13" s="37" customFormat="1" ht="11.25" customHeight="1">
      <c r="A70" s="269" t="s">
        <v>530</v>
      </c>
      <c r="B70" s="275">
        <v>37961</v>
      </c>
      <c r="C70" s="275">
        <v>102342</v>
      </c>
      <c r="D70" s="275">
        <v>51631</v>
      </c>
      <c r="E70" s="275">
        <v>50711</v>
      </c>
      <c r="F70" s="276">
        <v>141.69</v>
      </c>
      <c r="G70" s="277">
        <v>722.32</v>
      </c>
      <c r="H70" s="277">
        <v>2.7</v>
      </c>
      <c r="I70" s="273">
        <v>14976</v>
      </c>
      <c r="J70" s="273">
        <v>427</v>
      </c>
      <c r="K70" s="273">
        <v>251</v>
      </c>
      <c r="L70" s="273">
        <v>176</v>
      </c>
      <c r="M70" s="274" t="s">
        <v>531</v>
      </c>
    </row>
    <row r="71" spans="1:13" s="38" customFormat="1" ht="11.25" customHeight="1" thickBot="1">
      <c r="A71" s="278" t="s">
        <v>532</v>
      </c>
      <c r="B71" s="279">
        <v>147047</v>
      </c>
      <c r="C71" s="279">
        <v>402254</v>
      </c>
      <c r="D71" s="279">
        <v>200374</v>
      </c>
      <c r="E71" s="279">
        <v>201880</v>
      </c>
      <c r="F71" s="280">
        <v>411.35</v>
      </c>
      <c r="G71" s="281">
        <v>977.88</v>
      </c>
      <c r="H71" s="282">
        <v>2.7</v>
      </c>
      <c r="I71" s="279">
        <v>36449</v>
      </c>
      <c r="J71" s="283">
        <v>1553</v>
      </c>
      <c r="K71" s="279">
        <v>797</v>
      </c>
      <c r="L71" s="279">
        <v>756</v>
      </c>
      <c r="M71" s="284" t="s">
        <v>532</v>
      </c>
    </row>
    <row r="72" spans="1:14" s="125" customFormat="1" ht="13.5" customHeight="1">
      <c r="A72" s="122" t="s">
        <v>533</v>
      </c>
      <c r="B72" s="123"/>
      <c r="C72" s="123"/>
      <c r="D72" s="123"/>
      <c r="E72" s="124"/>
      <c r="G72" s="629" t="s">
        <v>534</v>
      </c>
      <c r="H72" s="629"/>
      <c r="I72" s="629"/>
      <c r="J72" s="629"/>
      <c r="K72" s="629"/>
      <c r="L72" s="629"/>
      <c r="M72" s="629"/>
      <c r="N72" s="126"/>
    </row>
    <row r="73" spans="1:15" s="133" customFormat="1" ht="10.5" customHeight="1">
      <c r="A73" s="131" t="s">
        <v>535</v>
      </c>
      <c r="B73" s="118"/>
      <c r="C73" s="118"/>
      <c r="D73" s="118"/>
      <c r="E73" s="118"/>
      <c r="F73" s="118"/>
      <c r="G73" s="630" t="s">
        <v>536</v>
      </c>
      <c r="H73" s="630"/>
      <c r="I73" s="630"/>
      <c r="J73" s="630"/>
      <c r="K73" s="630"/>
      <c r="L73" s="630"/>
      <c r="M73" s="630"/>
      <c r="N73" s="132"/>
      <c r="O73" s="132"/>
    </row>
    <row r="74" spans="1:15" s="133" customFormat="1" ht="10.5" customHeight="1">
      <c r="A74" s="131" t="s">
        <v>537</v>
      </c>
      <c r="B74" s="118"/>
      <c r="C74" s="118"/>
      <c r="D74" s="118"/>
      <c r="E74" s="118"/>
      <c r="F74" s="118"/>
      <c r="G74" s="88"/>
      <c r="H74" s="118"/>
      <c r="I74" s="118"/>
      <c r="J74" s="118"/>
      <c r="K74" s="118"/>
      <c r="L74" s="118"/>
      <c r="M74" s="118"/>
      <c r="N74" s="132"/>
      <c r="O74" s="132"/>
    </row>
    <row r="75" spans="1:15" s="133" customFormat="1" ht="10.5" customHeight="1">
      <c r="A75" s="131" t="s">
        <v>774</v>
      </c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32"/>
      <c r="O75" s="132"/>
    </row>
    <row r="76" spans="1:13" s="286" customFormat="1" ht="13.5">
      <c r="A76" s="285"/>
      <c r="B76" s="133"/>
      <c r="C76" s="133"/>
      <c r="D76" s="133"/>
      <c r="E76" s="188"/>
      <c r="F76" s="188"/>
      <c r="G76" s="188"/>
      <c r="H76" s="188"/>
      <c r="I76" s="188"/>
      <c r="J76" s="188"/>
      <c r="K76" s="188"/>
      <c r="L76" s="188"/>
      <c r="M76" s="188"/>
    </row>
    <row r="77" spans="1:13" s="286" customFormat="1" ht="13.5">
      <c r="A77" s="287"/>
      <c r="B77" s="188"/>
      <c r="C77" s="188"/>
      <c r="D77" s="188"/>
      <c r="E77" s="188"/>
      <c r="F77" s="188"/>
      <c r="G77" s="188"/>
      <c r="H77" s="188"/>
      <c r="I77" s="188"/>
      <c r="J77" s="188"/>
      <c r="K77" s="188"/>
      <c r="L77" s="188"/>
      <c r="M77" s="188"/>
    </row>
    <row r="78" spans="1:13" s="286" customFormat="1" ht="13.5">
      <c r="A78" s="287"/>
      <c r="B78" s="188"/>
      <c r="C78" s="188"/>
      <c r="D78" s="188"/>
      <c r="E78" s="188"/>
      <c r="F78" s="188"/>
      <c r="G78" s="188"/>
      <c r="H78" s="188"/>
      <c r="I78" s="188"/>
      <c r="J78" s="188"/>
      <c r="K78" s="188"/>
      <c r="L78" s="188"/>
      <c r="M78" s="188"/>
    </row>
    <row r="79" spans="1:13" s="286" customFormat="1" ht="13.5">
      <c r="A79" s="287"/>
      <c r="B79" s="188"/>
      <c r="C79" s="188"/>
      <c r="D79" s="188"/>
      <c r="E79" s="188"/>
      <c r="F79" s="188"/>
      <c r="G79" s="188"/>
      <c r="H79" s="188"/>
      <c r="I79" s="188"/>
      <c r="J79" s="188"/>
      <c r="K79" s="188"/>
      <c r="L79" s="188"/>
      <c r="M79" s="188"/>
    </row>
    <row r="80" ht="13.5">
      <c r="A80" s="39"/>
    </row>
    <row r="81" ht="13.5">
      <c r="A81" s="39"/>
    </row>
    <row r="82" ht="13.5">
      <c r="A82" s="39"/>
    </row>
    <row r="83" ht="13.5">
      <c r="A83" s="39"/>
    </row>
    <row r="84" ht="13.5">
      <c r="A84" s="39"/>
    </row>
    <row r="85" ht="13.5">
      <c r="A85" s="39"/>
    </row>
    <row r="86" ht="13.5">
      <c r="A86" s="39"/>
    </row>
    <row r="87" ht="13.5">
      <c r="A87" s="39"/>
    </row>
    <row r="88" ht="13.5">
      <c r="A88" s="39"/>
    </row>
    <row r="89" ht="13.5">
      <c r="A89" s="39"/>
    </row>
    <row r="90" ht="13.5">
      <c r="A90" s="39"/>
    </row>
    <row r="91" ht="13.5">
      <c r="A91" s="39"/>
    </row>
    <row r="92" ht="13.5">
      <c r="A92" s="39"/>
    </row>
    <row r="93" ht="13.5">
      <c r="A93" s="39"/>
    </row>
    <row r="94" ht="13.5">
      <c r="A94" s="39"/>
    </row>
    <row r="95" ht="13.5">
      <c r="A95" s="39"/>
    </row>
    <row r="96" ht="13.5">
      <c r="A96" s="39"/>
    </row>
    <row r="97" ht="13.5">
      <c r="A97" s="39"/>
    </row>
    <row r="98" ht="13.5">
      <c r="A98" s="39"/>
    </row>
    <row r="99" ht="13.5">
      <c r="A99" s="39"/>
    </row>
    <row r="100" ht="13.5">
      <c r="A100" s="39"/>
    </row>
    <row r="101" ht="13.5">
      <c r="A101" s="39"/>
    </row>
    <row r="102" ht="13.5">
      <c r="A102" s="39"/>
    </row>
    <row r="103" ht="13.5">
      <c r="A103" s="39"/>
    </row>
    <row r="104" ht="13.5">
      <c r="A104" s="39"/>
    </row>
    <row r="105" ht="13.5">
      <c r="A105" s="39"/>
    </row>
    <row r="106" ht="13.5">
      <c r="A106" s="39"/>
    </row>
    <row r="107" ht="13.5">
      <c r="A107" s="39"/>
    </row>
    <row r="108" ht="13.5">
      <c r="A108" s="39"/>
    </row>
    <row r="109" ht="13.5">
      <c r="A109" s="39"/>
    </row>
    <row r="110" ht="13.5">
      <c r="A110" s="39"/>
    </row>
    <row r="111" ht="13.5">
      <c r="A111" s="39"/>
    </row>
    <row r="112" ht="13.5">
      <c r="A112" s="39"/>
    </row>
    <row r="113" ht="13.5">
      <c r="A113" s="39"/>
    </row>
    <row r="114" ht="13.5">
      <c r="A114" s="39"/>
    </row>
    <row r="115" ht="13.5">
      <c r="A115" s="39"/>
    </row>
  </sheetData>
  <mergeCells count="5">
    <mergeCell ref="L3:M3"/>
    <mergeCell ref="G72:M72"/>
    <mergeCell ref="G73:M73"/>
    <mergeCell ref="A4:A6"/>
    <mergeCell ref="M4:M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6"/>
  <sheetViews>
    <sheetView zoomScaleSheetLayoutView="100" workbookViewId="0" topLeftCell="E4">
      <selection activeCell="O10" sqref="O10"/>
    </sheetView>
  </sheetViews>
  <sheetFormatPr defaultColWidth="8.88671875" defaultRowHeight="13.5"/>
  <cols>
    <col min="1" max="8" width="9.77734375" style="0" customWidth="1"/>
    <col min="9" max="9" width="7.77734375" style="0" customWidth="1"/>
    <col min="10" max="10" width="7.21484375" style="0" customWidth="1"/>
    <col min="11" max="11" width="7.6640625" style="0" customWidth="1"/>
    <col min="13" max="13" width="7.77734375" style="0" customWidth="1"/>
    <col min="14" max="14" width="10.3359375" style="0" customWidth="1"/>
    <col min="15" max="15" width="11.88671875" style="0" customWidth="1"/>
    <col min="16" max="16" width="10.3359375" style="0" customWidth="1"/>
  </cols>
  <sheetData>
    <row r="1" spans="1:16" s="194" customFormat="1" ht="35.25" customHeight="1">
      <c r="A1" s="637" t="s">
        <v>783</v>
      </c>
      <c r="B1" s="637"/>
      <c r="C1" s="637"/>
      <c r="D1" s="637"/>
      <c r="E1" s="637"/>
      <c r="F1" s="637"/>
      <c r="G1" s="637"/>
      <c r="H1" s="637"/>
      <c r="I1" s="637"/>
      <c r="J1" s="637"/>
      <c r="K1" s="637"/>
      <c r="L1" s="637"/>
      <c r="M1" s="637"/>
      <c r="N1" s="637"/>
      <c r="O1" s="637"/>
      <c r="P1" s="637"/>
    </row>
    <row r="2" spans="1:16" s="15" customFormat="1" ht="18" customHeight="1" thickBot="1">
      <c r="A2" s="111" t="s">
        <v>12</v>
      </c>
      <c r="B2" s="111"/>
      <c r="C2" s="104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0"/>
      <c r="P2" s="164" t="s">
        <v>13</v>
      </c>
    </row>
    <row r="3" spans="1:16" s="162" customFormat="1" ht="39.75" customHeight="1">
      <c r="A3" s="639" t="s">
        <v>784</v>
      </c>
      <c r="B3" s="306" t="s">
        <v>14</v>
      </c>
      <c r="C3" s="307" t="s">
        <v>15</v>
      </c>
      <c r="D3" s="308"/>
      <c r="E3" s="308"/>
      <c r="F3" s="308"/>
      <c r="G3" s="308"/>
      <c r="H3" s="308"/>
      <c r="I3" s="308"/>
      <c r="J3" s="308"/>
      <c r="K3" s="308"/>
      <c r="L3" s="638" t="s">
        <v>16</v>
      </c>
      <c r="M3" s="639"/>
      <c r="N3" s="310" t="s">
        <v>17</v>
      </c>
      <c r="O3" s="309" t="s">
        <v>18</v>
      </c>
      <c r="P3" s="638" t="s">
        <v>785</v>
      </c>
    </row>
    <row r="4" spans="1:16" s="162" customFormat="1" ht="39.75" customHeight="1">
      <c r="A4" s="641"/>
      <c r="B4" s="312"/>
      <c r="C4" s="313" t="s">
        <v>19</v>
      </c>
      <c r="D4" s="314"/>
      <c r="E4" s="315"/>
      <c r="F4" s="316" t="s">
        <v>20</v>
      </c>
      <c r="G4" s="314"/>
      <c r="H4" s="315"/>
      <c r="I4" s="316" t="s">
        <v>21</v>
      </c>
      <c r="J4" s="314"/>
      <c r="K4" s="315"/>
      <c r="L4" s="128"/>
      <c r="M4" s="317" t="s">
        <v>192</v>
      </c>
      <c r="N4" s="128" t="s">
        <v>22</v>
      </c>
      <c r="O4" s="128" t="s">
        <v>23</v>
      </c>
      <c r="P4" s="643"/>
    </row>
    <row r="5" spans="1:16" s="162" customFormat="1" ht="39.75" customHeight="1">
      <c r="A5" s="641"/>
      <c r="B5" s="318" t="s">
        <v>24</v>
      </c>
      <c r="C5" s="311"/>
      <c r="D5" s="318" t="s">
        <v>25</v>
      </c>
      <c r="E5" s="128" t="s">
        <v>26</v>
      </c>
      <c r="F5" s="128"/>
      <c r="G5" s="318" t="s">
        <v>25</v>
      </c>
      <c r="H5" s="318" t="s">
        <v>26</v>
      </c>
      <c r="I5" s="311"/>
      <c r="J5" s="318" t="s">
        <v>25</v>
      </c>
      <c r="K5" s="128" t="s">
        <v>26</v>
      </c>
      <c r="L5" s="128"/>
      <c r="M5" s="312" t="s">
        <v>193</v>
      </c>
      <c r="N5" s="128" t="s">
        <v>27</v>
      </c>
      <c r="O5" s="128" t="s">
        <v>28</v>
      </c>
      <c r="P5" s="643"/>
    </row>
    <row r="6" spans="1:16" s="162" customFormat="1" ht="39.75" customHeight="1">
      <c r="A6" s="641"/>
      <c r="B6" s="318" t="s">
        <v>29</v>
      </c>
      <c r="C6" s="311"/>
      <c r="D6" s="318"/>
      <c r="E6" s="128"/>
      <c r="F6" s="128"/>
      <c r="G6" s="318"/>
      <c r="H6" s="318"/>
      <c r="I6" s="311"/>
      <c r="J6" s="318"/>
      <c r="K6" s="128"/>
      <c r="L6" s="128" t="s">
        <v>30</v>
      </c>
      <c r="M6" s="318"/>
      <c r="N6" s="128" t="s">
        <v>31</v>
      </c>
      <c r="O6" s="319" t="s">
        <v>32</v>
      </c>
      <c r="P6" s="643"/>
    </row>
    <row r="7" spans="1:16" s="162" customFormat="1" ht="39.75" customHeight="1">
      <c r="A7" s="642"/>
      <c r="B7" s="321"/>
      <c r="C7" s="320"/>
      <c r="D7" s="321" t="s">
        <v>33</v>
      </c>
      <c r="E7" s="322" t="s">
        <v>34</v>
      </c>
      <c r="F7" s="322"/>
      <c r="G7" s="321" t="s">
        <v>33</v>
      </c>
      <c r="H7" s="321" t="s">
        <v>34</v>
      </c>
      <c r="I7" s="320"/>
      <c r="J7" s="321" t="s">
        <v>33</v>
      </c>
      <c r="K7" s="322" t="s">
        <v>34</v>
      </c>
      <c r="L7" s="322" t="s">
        <v>35</v>
      </c>
      <c r="M7" s="321" t="s">
        <v>36</v>
      </c>
      <c r="N7" s="322" t="s">
        <v>37</v>
      </c>
      <c r="O7" s="322" t="s">
        <v>38</v>
      </c>
      <c r="P7" s="644"/>
    </row>
    <row r="8" spans="1:16" s="292" customFormat="1" ht="54.75" customHeight="1">
      <c r="A8" s="100" t="s">
        <v>39</v>
      </c>
      <c r="B8" s="290">
        <f>SUM(B10,B12)</f>
        <v>204635</v>
      </c>
      <c r="C8" s="290">
        <f aca="true" t="shared" si="0" ref="C8:O8">SUM(C10,C12)</f>
        <v>559747</v>
      </c>
      <c r="D8" s="290">
        <f t="shared" si="0"/>
        <v>279415</v>
      </c>
      <c r="E8" s="290">
        <f t="shared" si="0"/>
        <v>280332</v>
      </c>
      <c r="F8" s="290">
        <f t="shared" si="0"/>
        <v>557569</v>
      </c>
      <c r="G8" s="290">
        <f t="shared" si="0"/>
        <v>278281</v>
      </c>
      <c r="H8" s="290">
        <f t="shared" si="0"/>
        <v>279288</v>
      </c>
      <c r="I8" s="290">
        <f t="shared" si="0"/>
        <v>2178</v>
      </c>
      <c r="J8" s="290">
        <f t="shared" si="0"/>
        <v>1134</v>
      </c>
      <c r="K8" s="290">
        <f t="shared" si="0"/>
        <v>1044</v>
      </c>
      <c r="L8" s="290">
        <v>303</v>
      </c>
      <c r="M8" s="290">
        <f t="shared" si="0"/>
        <v>1848</v>
      </c>
      <c r="N8" s="290">
        <v>3</v>
      </c>
      <c r="O8" s="290">
        <f t="shared" si="0"/>
        <v>55795</v>
      </c>
      <c r="P8" s="291" t="s">
        <v>40</v>
      </c>
    </row>
    <row r="9" spans="1:16" s="299" customFormat="1" ht="30" customHeight="1">
      <c r="A9" s="293"/>
      <c r="B9" s="294"/>
      <c r="C9" s="294"/>
      <c r="D9" s="294"/>
      <c r="E9" s="294"/>
      <c r="F9" s="295"/>
      <c r="G9" s="288"/>
      <c r="H9" s="288"/>
      <c r="I9" s="295"/>
      <c r="J9" s="288"/>
      <c r="K9" s="288"/>
      <c r="L9" s="288"/>
      <c r="M9" s="288"/>
      <c r="N9" s="296"/>
      <c r="O9" s="297"/>
      <c r="P9" s="298"/>
    </row>
    <row r="10" spans="1:16" s="299" customFormat="1" ht="54.75" customHeight="1">
      <c r="A10" s="98" t="s">
        <v>41</v>
      </c>
      <c r="B10" s="288">
        <v>147047</v>
      </c>
      <c r="C10" s="288">
        <f>SUM(D10:E10)</f>
        <v>402254</v>
      </c>
      <c r="D10" s="288">
        <f>G10+J10</f>
        <v>200374</v>
      </c>
      <c r="E10" s="288">
        <f>H10+K10</f>
        <v>201880</v>
      </c>
      <c r="F10" s="288">
        <f>SUM(G10:H10)</f>
        <v>400701</v>
      </c>
      <c r="G10" s="288">
        <v>199577</v>
      </c>
      <c r="H10" s="288">
        <v>201124</v>
      </c>
      <c r="I10" s="288">
        <f>SUM(J10:K10)</f>
        <v>1553</v>
      </c>
      <c r="J10" s="288">
        <v>797</v>
      </c>
      <c r="K10" s="288">
        <v>756</v>
      </c>
      <c r="L10" s="288">
        <v>411</v>
      </c>
      <c r="M10" s="288">
        <v>978</v>
      </c>
      <c r="N10" s="289">
        <v>2.72</v>
      </c>
      <c r="O10" s="297">
        <v>36449</v>
      </c>
      <c r="P10" s="298" t="s">
        <v>42</v>
      </c>
    </row>
    <row r="11" spans="1:16" s="299" customFormat="1" ht="30" customHeight="1">
      <c r="A11" s="98"/>
      <c r="B11" s="288"/>
      <c r="C11" s="288"/>
      <c r="D11" s="288"/>
      <c r="E11" s="288"/>
      <c r="F11" s="288"/>
      <c r="G11" s="288"/>
      <c r="H11" s="288"/>
      <c r="I11" s="288"/>
      <c r="J11" s="288"/>
      <c r="K11" s="288"/>
      <c r="L11" s="288"/>
      <c r="M11" s="288"/>
      <c r="N11" s="289"/>
      <c r="O11" s="297"/>
      <c r="P11" s="298"/>
    </row>
    <row r="12" spans="1:16" s="299" customFormat="1" ht="54.75" customHeight="1">
      <c r="A12" s="98" t="s">
        <v>43</v>
      </c>
      <c r="B12" s="288">
        <v>57588</v>
      </c>
      <c r="C12" s="288">
        <v>157493</v>
      </c>
      <c r="D12" s="288">
        <v>79041</v>
      </c>
      <c r="E12" s="288">
        <v>78452</v>
      </c>
      <c r="F12" s="289">
        <v>156868</v>
      </c>
      <c r="G12" s="289">
        <v>78704</v>
      </c>
      <c r="H12" s="289">
        <v>78164</v>
      </c>
      <c r="I12" s="289">
        <v>625</v>
      </c>
      <c r="J12" s="289">
        <v>337</v>
      </c>
      <c r="K12" s="289">
        <v>288</v>
      </c>
      <c r="L12" s="289">
        <v>181</v>
      </c>
      <c r="M12" s="289">
        <v>870</v>
      </c>
      <c r="N12" s="289">
        <v>3</v>
      </c>
      <c r="O12" s="300">
        <v>19346</v>
      </c>
      <c r="P12" s="298" t="s">
        <v>44</v>
      </c>
    </row>
    <row r="13" spans="1:16" s="299" customFormat="1" ht="30" customHeight="1" thickBot="1">
      <c r="A13" s="301"/>
      <c r="B13" s="302"/>
      <c r="C13" s="302"/>
      <c r="D13" s="302"/>
      <c r="E13" s="302"/>
      <c r="F13" s="302"/>
      <c r="G13" s="302"/>
      <c r="H13" s="302"/>
      <c r="I13" s="302"/>
      <c r="J13" s="302"/>
      <c r="K13" s="302"/>
      <c r="L13" s="303"/>
      <c r="M13" s="302"/>
      <c r="N13" s="302"/>
      <c r="O13" s="304"/>
      <c r="P13" s="305"/>
    </row>
    <row r="14" spans="1:12" s="15" customFormat="1" ht="13.5">
      <c r="A14" s="15" t="s">
        <v>45</v>
      </c>
      <c r="K14" s="162" t="s">
        <v>46</v>
      </c>
      <c r="L14" s="15" t="s">
        <v>47</v>
      </c>
    </row>
    <row r="15" spans="1:16" s="15" customFormat="1" ht="13.5">
      <c r="A15" s="15" t="s">
        <v>48</v>
      </c>
      <c r="J15" s="640" t="s">
        <v>49</v>
      </c>
      <c r="K15" s="640"/>
      <c r="L15" s="640"/>
      <c r="M15" s="640"/>
      <c r="N15" s="640"/>
      <c r="O15" s="640"/>
      <c r="P15" s="640"/>
    </row>
    <row r="16" spans="1:11" s="15" customFormat="1" ht="13.5">
      <c r="A16" s="15" t="s">
        <v>50</v>
      </c>
      <c r="K16" s="162" t="s">
        <v>51</v>
      </c>
    </row>
    <row r="17" s="162" customFormat="1" ht="13.5"/>
    <row r="18" s="162" customFormat="1" ht="13.5"/>
    <row r="19" s="188" customFormat="1" ht="13.5"/>
    <row r="20" s="188" customFormat="1" ht="13.5"/>
    <row r="21" s="188" customFormat="1" ht="13.5"/>
    <row r="22" s="188" customFormat="1" ht="13.5"/>
    <row r="23" s="188" customFormat="1" ht="13.5"/>
    <row r="24" s="188" customFormat="1" ht="13.5"/>
    <row r="25" s="188" customFormat="1" ht="13.5"/>
    <row r="26" s="188" customFormat="1" ht="13.5"/>
    <row r="27" s="188" customFormat="1" ht="13.5"/>
    <row r="28" s="188" customFormat="1" ht="13.5"/>
  </sheetData>
  <mergeCells count="5">
    <mergeCell ref="A1:P1"/>
    <mergeCell ref="L3:M3"/>
    <mergeCell ref="J15:P15"/>
    <mergeCell ref="A3:A7"/>
    <mergeCell ref="P3:P7"/>
  </mergeCells>
  <printOptions/>
  <pageMargins left="0.35" right="0.51" top="1" bottom="1" header="0.5" footer="0.5"/>
  <pageSetup horizontalDpi="600" verticalDpi="600" orientation="landscape" paperSize="9" scale="80" r:id="rId1"/>
  <colBreaks count="1" manualBreakCount="1"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H57"/>
  <sheetViews>
    <sheetView workbookViewId="0" topLeftCell="A4">
      <selection activeCell="L17" sqref="L17"/>
    </sheetView>
  </sheetViews>
  <sheetFormatPr defaultColWidth="8.88671875" defaultRowHeight="13.5"/>
  <cols>
    <col min="1" max="1" width="15.77734375" style="0" customWidth="1"/>
    <col min="2" max="11" width="11.77734375" style="41" customWidth="1"/>
    <col min="12" max="12" width="15.77734375" style="0" customWidth="1"/>
    <col min="13" max="13" width="11.77734375" style="0" customWidth="1"/>
    <col min="14" max="14" width="14.10546875" style="0" customWidth="1"/>
  </cols>
  <sheetData>
    <row r="1" spans="1:12" s="163" customFormat="1" ht="20.25" customHeight="1">
      <c r="A1" s="625" t="s">
        <v>299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625"/>
    </row>
    <row r="2" spans="1:12" s="110" customFormat="1" ht="12" customHeight="1" thickBot="1">
      <c r="A2" s="110" t="s">
        <v>171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64" t="s">
        <v>185</v>
      </c>
    </row>
    <row r="3" spans="1:12" s="126" customFormat="1" ht="15" customHeight="1">
      <c r="A3" s="598" t="s">
        <v>787</v>
      </c>
      <c r="B3" s="189" t="s">
        <v>371</v>
      </c>
      <c r="C3" s="626" t="s">
        <v>372</v>
      </c>
      <c r="D3" s="627"/>
      <c r="E3" s="613"/>
      <c r="F3" s="614" t="s">
        <v>373</v>
      </c>
      <c r="G3" s="627"/>
      <c r="H3" s="613"/>
      <c r="I3" s="615" t="s">
        <v>374</v>
      </c>
      <c r="J3" s="616"/>
      <c r="K3" s="617"/>
      <c r="L3" s="618" t="s">
        <v>786</v>
      </c>
    </row>
    <row r="4" spans="1:12" s="126" customFormat="1" ht="15" customHeight="1">
      <c r="A4" s="599"/>
      <c r="B4" s="143"/>
      <c r="C4" s="622" t="s">
        <v>375</v>
      </c>
      <c r="D4" s="623"/>
      <c r="E4" s="624"/>
      <c r="F4" s="622" t="s">
        <v>375</v>
      </c>
      <c r="G4" s="623"/>
      <c r="H4" s="624"/>
      <c r="I4" s="622" t="s">
        <v>375</v>
      </c>
      <c r="J4" s="623"/>
      <c r="K4" s="624"/>
      <c r="L4" s="619"/>
    </row>
    <row r="5" spans="1:12" s="126" customFormat="1" ht="15" customHeight="1">
      <c r="A5" s="599"/>
      <c r="B5" s="143" t="s">
        <v>214</v>
      </c>
      <c r="C5" s="104" t="s">
        <v>376</v>
      </c>
      <c r="D5" s="141" t="s">
        <v>179</v>
      </c>
      <c r="E5" s="141" t="s">
        <v>180</v>
      </c>
      <c r="F5" s="104" t="s">
        <v>376</v>
      </c>
      <c r="G5" s="141" t="s">
        <v>179</v>
      </c>
      <c r="H5" s="141" t="s">
        <v>180</v>
      </c>
      <c r="I5" s="104" t="s">
        <v>376</v>
      </c>
      <c r="J5" s="141" t="s">
        <v>179</v>
      </c>
      <c r="K5" s="141" t="s">
        <v>180</v>
      </c>
      <c r="L5" s="619"/>
    </row>
    <row r="6" spans="1:12" s="126" customFormat="1" ht="15" customHeight="1">
      <c r="A6" s="600"/>
      <c r="B6" s="136" t="s">
        <v>194</v>
      </c>
      <c r="C6" s="135"/>
      <c r="D6" s="136" t="s">
        <v>190</v>
      </c>
      <c r="E6" s="136" t="s">
        <v>191</v>
      </c>
      <c r="F6" s="134"/>
      <c r="G6" s="136" t="s">
        <v>190</v>
      </c>
      <c r="H6" s="136" t="s">
        <v>191</v>
      </c>
      <c r="I6" s="134"/>
      <c r="J6" s="136" t="s">
        <v>190</v>
      </c>
      <c r="K6" s="136" t="s">
        <v>191</v>
      </c>
      <c r="L6" s="597"/>
    </row>
    <row r="7" spans="1:86" s="2" customFormat="1" ht="12.75" customHeight="1">
      <c r="A7" s="3" t="s">
        <v>377</v>
      </c>
      <c r="B7" s="5">
        <v>90562</v>
      </c>
      <c r="C7" s="12">
        <f>SUM(D7:E7)</f>
        <v>279087</v>
      </c>
      <c r="D7" s="12">
        <v>137590</v>
      </c>
      <c r="E7" s="12">
        <v>141497</v>
      </c>
      <c r="F7" s="12">
        <f>SUM(G7:H7)</f>
        <v>278535</v>
      </c>
      <c r="G7" s="12">
        <v>137306</v>
      </c>
      <c r="H7" s="12">
        <v>141229</v>
      </c>
      <c r="I7" s="12">
        <f>SUM(J7:K7)</f>
        <v>552</v>
      </c>
      <c r="J7" s="12">
        <v>284</v>
      </c>
      <c r="K7" s="12">
        <v>268</v>
      </c>
      <c r="L7" s="401" t="s">
        <v>377</v>
      </c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</row>
    <row r="8" spans="1:86" s="2" customFormat="1" ht="12.75" customHeight="1">
      <c r="A8" s="3" t="s">
        <v>378</v>
      </c>
      <c r="B8" s="90">
        <v>33898</v>
      </c>
      <c r="C8" s="12">
        <f aca="true" t="shared" si="0" ref="C8:C16">SUM(D8:E8)</f>
        <v>100395</v>
      </c>
      <c r="D8" s="90">
        <v>50333</v>
      </c>
      <c r="E8" s="90">
        <v>50062</v>
      </c>
      <c r="F8" s="12">
        <f aca="true" t="shared" si="1" ref="F8:F16">SUM(G8:H8)</f>
        <v>100227</v>
      </c>
      <c r="G8" s="90">
        <v>50242</v>
      </c>
      <c r="H8" s="90">
        <v>49985</v>
      </c>
      <c r="I8" s="12">
        <f aca="true" t="shared" si="2" ref="I8:I16">SUM(J8:K8)</f>
        <v>168</v>
      </c>
      <c r="J8" s="90">
        <v>91</v>
      </c>
      <c r="K8" s="90">
        <v>77</v>
      </c>
      <c r="L8" s="10" t="s">
        <v>378</v>
      </c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</row>
    <row r="9" spans="1:86" s="2" customFormat="1" ht="12.75" customHeight="1">
      <c r="A9" s="3" t="s">
        <v>379</v>
      </c>
      <c r="B9" s="5">
        <v>94368</v>
      </c>
      <c r="C9" s="12">
        <f t="shared" si="0"/>
        <v>285097</v>
      </c>
      <c r="D9" s="12">
        <v>140662</v>
      </c>
      <c r="E9" s="12">
        <v>144435</v>
      </c>
      <c r="F9" s="12">
        <f t="shared" si="1"/>
        <v>284498</v>
      </c>
      <c r="G9" s="12">
        <v>140378</v>
      </c>
      <c r="H9" s="12">
        <v>144120</v>
      </c>
      <c r="I9" s="12">
        <f t="shared" si="2"/>
        <v>599</v>
      </c>
      <c r="J9" s="12">
        <v>284</v>
      </c>
      <c r="K9" s="12">
        <v>315</v>
      </c>
      <c r="L9" s="10" t="s">
        <v>379</v>
      </c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</row>
    <row r="10" spans="1:86" s="2" customFormat="1" ht="12.75" customHeight="1">
      <c r="A10" s="3" t="s">
        <v>380</v>
      </c>
      <c r="B10" s="90">
        <v>34775</v>
      </c>
      <c r="C10" s="12">
        <f t="shared" si="0"/>
        <v>100208</v>
      </c>
      <c r="D10" s="90">
        <v>50133</v>
      </c>
      <c r="E10" s="90">
        <v>50075</v>
      </c>
      <c r="F10" s="12">
        <f t="shared" si="1"/>
        <v>100017</v>
      </c>
      <c r="G10" s="90">
        <v>50040</v>
      </c>
      <c r="H10" s="90">
        <v>49977</v>
      </c>
      <c r="I10" s="12">
        <f t="shared" si="2"/>
        <v>191</v>
      </c>
      <c r="J10" s="90">
        <v>93</v>
      </c>
      <c r="K10" s="90">
        <v>98</v>
      </c>
      <c r="L10" s="10" t="s">
        <v>380</v>
      </c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</row>
    <row r="11" spans="1:12" s="15" customFormat="1" ht="12.75" customHeight="1">
      <c r="A11" s="3" t="s">
        <v>381</v>
      </c>
      <c r="B11" s="5">
        <v>98081</v>
      </c>
      <c r="C11" s="12">
        <f t="shared" si="0"/>
        <v>290664</v>
      </c>
      <c r="D11" s="5">
        <v>143616</v>
      </c>
      <c r="E11" s="5">
        <v>147048</v>
      </c>
      <c r="F11" s="12">
        <f t="shared" si="1"/>
        <v>289874</v>
      </c>
      <c r="G11" s="5">
        <v>143260</v>
      </c>
      <c r="H11" s="5">
        <v>146614</v>
      </c>
      <c r="I11" s="12">
        <f t="shared" si="2"/>
        <v>790</v>
      </c>
      <c r="J11" s="5">
        <v>356</v>
      </c>
      <c r="K11" s="12">
        <v>434</v>
      </c>
      <c r="L11" s="10" t="s">
        <v>381</v>
      </c>
    </row>
    <row r="12" spans="1:12" s="15" customFormat="1" ht="12.75" customHeight="1">
      <c r="A12" s="3" t="s">
        <v>382</v>
      </c>
      <c r="B12" s="90">
        <v>35880</v>
      </c>
      <c r="C12" s="12">
        <f t="shared" si="0"/>
        <v>100824</v>
      </c>
      <c r="D12" s="90">
        <v>50695</v>
      </c>
      <c r="E12" s="90">
        <v>50129</v>
      </c>
      <c r="F12" s="12">
        <f t="shared" si="1"/>
        <v>100540</v>
      </c>
      <c r="G12" s="90">
        <v>50550</v>
      </c>
      <c r="H12" s="90">
        <v>49990</v>
      </c>
      <c r="I12" s="12">
        <f t="shared" si="2"/>
        <v>284</v>
      </c>
      <c r="J12" s="90">
        <v>145</v>
      </c>
      <c r="K12" s="90">
        <v>139</v>
      </c>
      <c r="L12" s="10" t="s">
        <v>382</v>
      </c>
    </row>
    <row r="13" spans="1:12" s="15" customFormat="1" ht="12.75" customHeight="1">
      <c r="A13" s="3" t="s">
        <v>383</v>
      </c>
      <c r="B13" s="5">
        <v>101976</v>
      </c>
      <c r="C13" s="12">
        <f t="shared" si="0"/>
        <v>292908</v>
      </c>
      <c r="D13" s="5">
        <v>144678</v>
      </c>
      <c r="E13" s="5">
        <v>148230</v>
      </c>
      <c r="F13" s="12">
        <f t="shared" si="1"/>
        <v>292124</v>
      </c>
      <c r="G13" s="5">
        <v>144312</v>
      </c>
      <c r="H13" s="5">
        <v>147812</v>
      </c>
      <c r="I13" s="12">
        <f t="shared" si="2"/>
        <v>784</v>
      </c>
      <c r="J13" s="5">
        <v>366</v>
      </c>
      <c r="K13" s="12">
        <v>418</v>
      </c>
      <c r="L13" s="10" t="s">
        <v>383</v>
      </c>
    </row>
    <row r="14" spans="1:12" s="15" customFormat="1" ht="12.75" customHeight="1">
      <c r="A14" s="3" t="s">
        <v>384</v>
      </c>
      <c r="B14" s="90">
        <v>37206</v>
      </c>
      <c r="C14" s="12">
        <f t="shared" si="0"/>
        <v>102189</v>
      </c>
      <c r="D14" s="90">
        <v>51522</v>
      </c>
      <c r="E14" s="90">
        <v>50667</v>
      </c>
      <c r="F14" s="12">
        <f t="shared" si="1"/>
        <v>101828</v>
      </c>
      <c r="G14" s="90">
        <v>51315</v>
      </c>
      <c r="H14" s="90">
        <v>50513</v>
      </c>
      <c r="I14" s="12">
        <f t="shared" si="2"/>
        <v>361</v>
      </c>
      <c r="J14" s="90">
        <v>207</v>
      </c>
      <c r="K14" s="90">
        <v>154</v>
      </c>
      <c r="L14" s="10" t="s">
        <v>384</v>
      </c>
    </row>
    <row r="15" spans="1:12" s="21" customFormat="1" ht="12.75" customHeight="1">
      <c r="A15" s="20" t="s">
        <v>385</v>
      </c>
      <c r="B15" s="91">
        <v>105459</v>
      </c>
      <c r="C15" s="190">
        <f t="shared" si="0"/>
        <v>296990</v>
      </c>
      <c r="D15" s="91">
        <v>146921</v>
      </c>
      <c r="E15" s="91">
        <v>150069</v>
      </c>
      <c r="F15" s="190">
        <f t="shared" si="1"/>
        <v>296068</v>
      </c>
      <c r="G15" s="91">
        <v>146473</v>
      </c>
      <c r="H15" s="91">
        <v>149595</v>
      </c>
      <c r="I15" s="190">
        <f t="shared" si="2"/>
        <v>922</v>
      </c>
      <c r="J15" s="91">
        <v>448</v>
      </c>
      <c r="K15" s="554">
        <v>474</v>
      </c>
      <c r="L15" s="555" t="s">
        <v>385</v>
      </c>
    </row>
    <row r="16" spans="1:12" s="21" customFormat="1" ht="12.75" customHeight="1">
      <c r="A16" s="20" t="s">
        <v>300</v>
      </c>
      <c r="B16" s="91">
        <v>37961</v>
      </c>
      <c r="C16" s="190">
        <f t="shared" si="0"/>
        <v>102342</v>
      </c>
      <c r="D16" s="91">
        <v>51631</v>
      </c>
      <c r="E16" s="91">
        <v>50711</v>
      </c>
      <c r="F16" s="190">
        <f t="shared" si="1"/>
        <v>101915</v>
      </c>
      <c r="G16" s="91">
        <v>51380</v>
      </c>
      <c r="H16" s="91">
        <v>50535</v>
      </c>
      <c r="I16" s="190">
        <f t="shared" si="2"/>
        <v>427</v>
      </c>
      <c r="J16" s="91">
        <v>251</v>
      </c>
      <c r="K16" s="554">
        <v>176</v>
      </c>
      <c r="L16" s="555" t="s">
        <v>300</v>
      </c>
    </row>
    <row r="17" spans="1:86" s="8" customFormat="1" ht="12.75" customHeight="1">
      <c r="A17" s="9" t="s">
        <v>199</v>
      </c>
      <c r="B17" s="92">
        <f>SUM(B18:B43)</f>
        <v>147047</v>
      </c>
      <c r="C17" s="92">
        <f aca="true" t="shared" si="3" ref="C17:K17">SUM(C18:C43)</f>
        <v>402254</v>
      </c>
      <c r="D17" s="92">
        <f t="shared" si="3"/>
        <v>200374</v>
      </c>
      <c r="E17" s="92">
        <f t="shared" si="3"/>
        <v>201880</v>
      </c>
      <c r="F17" s="92">
        <f t="shared" si="3"/>
        <v>400701</v>
      </c>
      <c r="G17" s="92">
        <f t="shared" si="3"/>
        <v>199577</v>
      </c>
      <c r="H17" s="92">
        <f t="shared" si="3"/>
        <v>201124</v>
      </c>
      <c r="I17" s="92">
        <f t="shared" si="3"/>
        <v>1553</v>
      </c>
      <c r="J17" s="92">
        <f t="shared" si="3"/>
        <v>797</v>
      </c>
      <c r="K17" s="92">
        <f t="shared" si="3"/>
        <v>756</v>
      </c>
      <c r="L17" s="11" t="s">
        <v>199</v>
      </c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</row>
    <row r="18" spans="1:12" s="22" customFormat="1" ht="12.75" customHeight="1">
      <c r="A18" s="17" t="s">
        <v>207</v>
      </c>
      <c r="B18" s="190">
        <v>7879</v>
      </c>
      <c r="C18" s="190">
        <v>20615</v>
      </c>
      <c r="D18" s="190">
        <v>10466</v>
      </c>
      <c r="E18" s="190">
        <v>10149</v>
      </c>
      <c r="F18" s="190">
        <v>20469</v>
      </c>
      <c r="G18" s="190">
        <v>10371</v>
      </c>
      <c r="H18" s="190">
        <v>10098</v>
      </c>
      <c r="I18" s="190">
        <v>146</v>
      </c>
      <c r="J18" s="190">
        <v>95</v>
      </c>
      <c r="K18" s="190">
        <v>51</v>
      </c>
      <c r="L18" s="551" t="s">
        <v>386</v>
      </c>
    </row>
    <row r="19" spans="1:12" s="22" customFormat="1" ht="12.75" customHeight="1">
      <c r="A19" s="17" t="s">
        <v>208</v>
      </c>
      <c r="B19" s="191">
        <v>9849</v>
      </c>
      <c r="C19" s="190">
        <f>F19+I19</f>
        <v>26341</v>
      </c>
      <c r="D19" s="190">
        <v>13337</v>
      </c>
      <c r="E19" s="190">
        <v>13004</v>
      </c>
      <c r="F19" s="191">
        <v>26188</v>
      </c>
      <c r="G19" s="191">
        <v>13267</v>
      </c>
      <c r="H19" s="191">
        <v>12921</v>
      </c>
      <c r="I19" s="190">
        <v>153</v>
      </c>
      <c r="J19" s="191">
        <v>70</v>
      </c>
      <c r="K19" s="191">
        <v>83</v>
      </c>
      <c r="L19" s="551" t="s">
        <v>387</v>
      </c>
    </row>
    <row r="20" spans="1:12" s="22" customFormat="1" ht="12.75" customHeight="1">
      <c r="A20" s="17" t="s">
        <v>209</v>
      </c>
      <c r="B20" s="191">
        <v>6043</v>
      </c>
      <c r="C20" s="190">
        <v>16072</v>
      </c>
      <c r="D20" s="190">
        <v>7961</v>
      </c>
      <c r="E20" s="190">
        <v>8111</v>
      </c>
      <c r="F20" s="191">
        <v>15999</v>
      </c>
      <c r="G20" s="191">
        <v>7907</v>
      </c>
      <c r="H20" s="191">
        <v>8092</v>
      </c>
      <c r="I20" s="190">
        <v>73</v>
      </c>
      <c r="J20" s="191">
        <v>54</v>
      </c>
      <c r="K20" s="191">
        <v>19</v>
      </c>
      <c r="L20" s="551" t="s">
        <v>388</v>
      </c>
    </row>
    <row r="21" spans="1:12" s="22" customFormat="1" ht="12.75" customHeight="1">
      <c r="A21" s="17" t="s">
        <v>210</v>
      </c>
      <c r="B21" s="190">
        <v>7552</v>
      </c>
      <c r="C21" s="190">
        <v>21143</v>
      </c>
      <c r="D21" s="190">
        <v>10761</v>
      </c>
      <c r="E21" s="190">
        <v>10382</v>
      </c>
      <c r="F21" s="190">
        <v>21070</v>
      </c>
      <c r="G21" s="190">
        <v>10726</v>
      </c>
      <c r="H21" s="190">
        <v>10344</v>
      </c>
      <c r="I21" s="190">
        <v>73</v>
      </c>
      <c r="J21" s="190">
        <v>35</v>
      </c>
      <c r="K21" s="190">
        <v>38</v>
      </c>
      <c r="L21" s="551" t="s">
        <v>389</v>
      </c>
    </row>
    <row r="22" spans="1:12" s="22" customFormat="1" ht="12.75" customHeight="1">
      <c r="A22" s="17" t="s">
        <v>211</v>
      </c>
      <c r="B22" s="190">
        <v>3550</v>
      </c>
      <c r="C22" s="190">
        <v>8884</v>
      </c>
      <c r="D22" s="190">
        <v>4427</v>
      </c>
      <c r="E22" s="190">
        <v>4457</v>
      </c>
      <c r="F22" s="190">
        <v>8862</v>
      </c>
      <c r="G22" s="190">
        <v>4422</v>
      </c>
      <c r="H22" s="190">
        <v>4440</v>
      </c>
      <c r="I22" s="190">
        <v>22</v>
      </c>
      <c r="J22" s="190">
        <v>5</v>
      </c>
      <c r="K22" s="190">
        <v>17</v>
      </c>
      <c r="L22" s="551" t="s">
        <v>390</v>
      </c>
    </row>
    <row r="23" spans="1:12" s="22" customFormat="1" ht="12.75" customHeight="1">
      <c r="A23" s="17" t="s">
        <v>212</v>
      </c>
      <c r="B23" s="191">
        <v>1288</v>
      </c>
      <c r="C23" s="190">
        <v>2890</v>
      </c>
      <c r="D23" s="190">
        <v>1566</v>
      </c>
      <c r="E23" s="190">
        <v>1324</v>
      </c>
      <c r="F23" s="191">
        <v>2818</v>
      </c>
      <c r="G23" s="191">
        <v>1496</v>
      </c>
      <c r="H23" s="191">
        <v>1322</v>
      </c>
      <c r="I23" s="190">
        <v>72</v>
      </c>
      <c r="J23" s="191">
        <v>70</v>
      </c>
      <c r="K23" s="191">
        <v>2</v>
      </c>
      <c r="L23" s="551" t="s">
        <v>391</v>
      </c>
    </row>
    <row r="24" spans="1:12" s="22" customFormat="1" ht="12.75" customHeight="1">
      <c r="A24" s="17" t="s">
        <v>213</v>
      </c>
      <c r="B24" s="191">
        <v>725</v>
      </c>
      <c r="C24" s="190">
        <v>1799</v>
      </c>
      <c r="D24" s="190">
        <v>856</v>
      </c>
      <c r="E24" s="190">
        <v>943</v>
      </c>
      <c r="F24" s="191">
        <v>1796</v>
      </c>
      <c r="G24" s="191">
        <v>854</v>
      </c>
      <c r="H24" s="191">
        <v>942</v>
      </c>
      <c r="I24" s="190">
        <v>3</v>
      </c>
      <c r="J24" s="191">
        <v>2</v>
      </c>
      <c r="K24" s="191">
        <v>1</v>
      </c>
      <c r="L24" s="551" t="s">
        <v>392</v>
      </c>
    </row>
    <row r="25" spans="1:12" s="15" customFormat="1" ht="12.75" customHeight="1">
      <c r="A25" s="192" t="s">
        <v>172</v>
      </c>
      <c r="B25" s="190">
        <v>1754</v>
      </c>
      <c r="C25" s="190">
        <v>3861</v>
      </c>
      <c r="D25" s="190">
        <v>1939</v>
      </c>
      <c r="E25" s="190">
        <v>1922</v>
      </c>
      <c r="F25" s="190">
        <v>3840</v>
      </c>
      <c r="G25" s="190">
        <v>1932</v>
      </c>
      <c r="H25" s="190">
        <v>1908</v>
      </c>
      <c r="I25" s="190">
        <v>21</v>
      </c>
      <c r="J25" s="190">
        <v>7</v>
      </c>
      <c r="K25" s="190">
        <v>14</v>
      </c>
      <c r="L25" s="552" t="s">
        <v>788</v>
      </c>
    </row>
    <row r="26" spans="1:12" s="15" customFormat="1" ht="12.75" customHeight="1">
      <c r="A26" s="3" t="s">
        <v>173</v>
      </c>
      <c r="B26" s="12">
        <v>12616</v>
      </c>
      <c r="C26" s="12">
        <v>38666</v>
      </c>
      <c r="D26" s="12">
        <v>19043</v>
      </c>
      <c r="E26" s="12">
        <v>19623</v>
      </c>
      <c r="F26" s="12">
        <v>38582</v>
      </c>
      <c r="G26" s="12">
        <v>19003</v>
      </c>
      <c r="H26" s="12">
        <v>19579</v>
      </c>
      <c r="I26" s="12">
        <v>84</v>
      </c>
      <c r="J26" s="12">
        <v>40</v>
      </c>
      <c r="K26" s="12">
        <v>44</v>
      </c>
      <c r="L26" s="552" t="s">
        <v>789</v>
      </c>
    </row>
    <row r="27" spans="1:12" s="15" customFormat="1" ht="12.75" customHeight="1">
      <c r="A27" s="3" t="s">
        <v>174</v>
      </c>
      <c r="B27" s="5">
        <v>3057</v>
      </c>
      <c r="C27" s="12">
        <v>7523</v>
      </c>
      <c r="D27" s="12">
        <v>3656</v>
      </c>
      <c r="E27" s="12">
        <v>3867</v>
      </c>
      <c r="F27" s="5">
        <v>7483</v>
      </c>
      <c r="G27" s="5">
        <v>3637</v>
      </c>
      <c r="H27" s="5">
        <v>3846</v>
      </c>
      <c r="I27" s="12">
        <v>40</v>
      </c>
      <c r="J27" s="5">
        <v>19</v>
      </c>
      <c r="K27" s="5">
        <v>21</v>
      </c>
      <c r="L27" s="552" t="s">
        <v>790</v>
      </c>
    </row>
    <row r="28" spans="1:12" s="15" customFormat="1" ht="12.75" customHeight="1">
      <c r="A28" s="3" t="s">
        <v>393</v>
      </c>
      <c r="B28" s="5">
        <v>14273</v>
      </c>
      <c r="C28" s="12">
        <v>41647</v>
      </c>
      <c r="D28" s="12">
        <v>20408</v>
      </c>
      <c r="E28" s="12">
        <v>21239</v>
      </c>
      <c r="F28" s="5">
        <v>41568</v>
      </c>
      <c r="G28" s="5">
        <v>20372</v>
      </c>
      <c r="H28" s="5">
        <v>21196</v>
      </c>
      <c r="I28" s="12">
        <v>79</v>
      </c>
      <c r="J28" s="5">
        <v>36</v>
      </c>
      <c r="K28" s="5">
        <v>43</v>
      </c>
      <c r="L28" s="552" t="s">
        <v>791</v>
      </c>
    </row>
    <row r="29" spans="1:12" s="15" customFormat="1" ht="12.75" customHeight="1">
      <c r="A29" s="3" t="s">
        <v>175</v>
      </c>
      <c r="B29" s="12">
        <v>5258</v>
      </c>
      <c r="C29" s="12">
        <v>14189</v>
      </c>
      <c r="D29" s="12">
        <v>6957</v>
      </c>
      <c r="E29" s="12">
        <v>7232</v>
      </c>
      <c r="F29" s="12">
        <v>14145</v>
      </c>
      <c r="G29" s="12">
        <v>6943</v>
      </c>
      <c r="H29" s="12">
        <v>7202</v>
      </c>
      <c r="I29" s="12">
        <v>44</v>
      </c>
      <c r="J29" s="12">
        <v>14</v>
      </c>
      <c r="K29" s="12">
        <v>30</v>
      </c>
      <c r="L29" s="552" t="s">
        <v>792</v>
      </c>
    </row>
    <row r="30" spans="1:12" s="15" customFormat="1" ht="12.75" customHeight="1">
      <c r="A30" s="3" t="s">
        <v>176</v>
      </c>
      <c r="B30" s="12">
        <v>3796</v>
      </c>
      <c r="C30" s="12">
        <v>8937</v>
      </c>
      <c r="D30" s="12">
        <v>4421</v>
      </c>
      <c r="E30" s="12">
        <v>4516</v>
      </c>
      <c r="F30" s="12">
        <v>8906</v>
      </c>
      <c r="G30" s="12">
        <v>4402</v>
      </c>
      <c r="H30" s="12">
        <v>4504</v>
      </c>
      <c r="I30" s="12">
        <v>31</v>
      </c>
      <c r="J30" s="12">
        <v>19</v>
      </c>
      <c r="K30" s="12">
        <v>12</v>
      </c>
      <c r="L30" s="552" t="s">
        <v>793</v>
      </c>
    </row>
    <row r="31" spans="1:12" s="15" customFormat="1" ht="12.75" customHeight="1">
      <c r="A31" s="3" t="s">
        <v>177</v>
      </c>
      <c r="B31" s="5">
        <v>3610</v>
      </c>
      <c r="C31" s="12">
        <v>8998</v>
      </c>
      <c r="D31" s="12">
        <v>4439</v>
      </c>
      <c r="E31" s="12">
        <v>4559</v>
      </c>
      <c r="F31" s="5">
        <v>8979</v>
      </c>
      <c r="G31" s="5">
        <v>4435</v>
      </c>
      <c r="H31" s="5">
        <v>4544</v>
      </c>
      <c r="I31" s="12">
        <v>19</v>
      </c>
      <c r="J31" s="5">
        <v>4</v>
      </c>
      <c r="K31" s="5">
        <v>15</v>
      </c>
      <c r="L31" s="552" t="s">
        <v>794</v>
      </c>
    </row>
    <row r="32" spans="1:12" s="15" customFormat="1" ht="12.75" customHeight="1">
      <c r="A32" s="3" t="s">
        <v>178</v>
      </c>
      <c r="B32" s="5">
        <v>6255</v>
      </c>
      <c r="C32" s="12">
        <v>17294</v>
      </c>
      <c r="D32" s="12">
        <v>8768</v>
      </c>
      <c r="E32" s="12">
        <v>8526</v>
      </c>
      <c r="F32" s="5">
        <v>17259</v>
      </c>
      <c r="G32" s="5">
        <v>8758</v>
      </c>
      <c r="H32" s="5">
        <v>8501</v>
      </c>
      <c r="I32" s="12">
        <v>35</v>
      </c>
      <c r="J32" s="5">
        <v>10</v>
      </c>
      <c r="K32" s="5">
        <v>25</v>
      </c>
      <c r="L32" s="552" t="s">
        <v>795</v>
      </c>
    </row>
    <row r="33" spans="1:12" s="15" customFormat="1" ht="12.75" customHeight="1">
      <c r="A33" s="3" t="s">
        <v>394</v>
      </c>
      <c r="B33" s="12">
        <v>4364</v>
      </c>
      <c r="C33" s="12">
        <v>11242</v>
      </c>
      <c r="D33" s="12">
        <v>5634</v>
      </c>
      <c r="E33" s="12">
        <v>5608</v>
      </c>
      <c r="F33" s="12">
        <v>11204</v>
      </c>
      <c r="G33" s="12">
        <v>5612</v>
      </c>
      <c r="H33" s="12">
        <v>5592</v>
      </c>
      <c r="I33" s="12">
        <v>38</v>
      </c>
      <c r="J33" s="12">
        <v>22</v>
      </c>
      <c r="K33" s="12">
        <v>16</v>
      </c>
      <c r="L33" s="552" t="s">
        <v>796</v>
      </c>
    </row>
    <row r="34" spans="1:12" s="15" customFormat="1" ht="12.75" customHeight="1">
      <c r="A34" s="3" t="s">
        <v>395</v>
      </c>
      <c r="B34" s="12">
        <v>6759</v>
      </c>
      <c r="C34" s="12">
        <v>20310</v>
      </c>
      <c r="D34" s="12">
        <v>10212</v>
      </c>
      <c r="E34" s="12">
        <v>10098</v>
      </c>
      <c r="F34" s="12">
        <v>20252</v>
      </c>
      <c r="G34" s="12">
        <v>10184</v>
      </c>
      <c r="H34" s="12">
        <v>10068</v>
      </c>
      <c r="I34" s="12">
        <v>58</v>
      </c>
      <c r="J34" s="12">
        <v>28</v>
      </c>
      <c r="K34" s="12">
        <v>30</v>
      </c>
      <c r="L34" s="552" t="s">
        <v>797</v>
      </c>
    </row>
    <row r="35" spans="1:12" s="15" customFormat="1" ht="12.75" customHeight="1">
      <c r="A35" s="3" t="s">
        <v>396</v>
      </c>
      <c r="B35" s="5">
        <v>3460</v>
      </c>
      <c r="C35" s="12">
        <v>9986</v>
      </c>
      <c r="D35" s="12">
        <v>5071</v>
      </c>
      <c r="E35" s="12">
        <v>4915</v>
      </c>
      <c r="F35" s="5">
        <v>9958</v>
      </c>
      <c r="G35" s="5">
        <v>5065</v>
      </c>
      <c r="H35" s="5">
        <v>4893</v>
      </c>
      <c r="I35" s="12">
        <v>28</v>
      </c>
      <c r="J35" s="5">
        <v>6</v>
      </c>
      <c r="K35" s="5">
        <v>22</v>
      </c>
      <c r="L35" s="552" t="s">
        <v>798</v>
      </c>
    </row>
    <row r="36" spans="1:12" s="15" customFormat="1" ht="12.75" customHeight="1">
      <c r="A36" s="3" t="s">
        <v>397</v>
      </c>
      <c r="B36" s="5">
        <v>1100</v>
      </c>
      <c r="C36" s="12">
        <v>3141</v>
      </c>
      <c r="D36" s="12">
        <v>1631</v>
      </c>
      <c r="E36" s="12">
        <v>1510</v>
      </c>
      <c r="F36" s="5">
        <v>3127</v>
      </c>
      <c r="G36" s="5">
        <v>1617</v>
      </c>
      <c r="H36" s="5">
        <v>1510</v>
      </c>
      <c r="I36" s="12">
        <v>14</v>
      </c>
      <c r="J36" s="5">
        <v>14</v>
      </c>
      <c r="K36" s="5">
        <v>0</v>
      </c>
      <c r="L36" s="552" t="s">
        <v>799</v>
      </c>
    </row>
    <row r="37" spans="1:12" s="15" customFormat="1" ht="12.75" customHeight="1">
      <c r="A37" s="3" t="s">
        <v>398</v>
      </c>
      <c r="B37" s="12">
        <v>4800</v>
      </c>
      <c r="C37" s="12">
        <v>12948</v>
      </c>
      <c r="D37" s="12">
        <v>6568</v>
      </c>
      <c r="E37" s="12">
        <v>6380</v>
      </c>
      <c r="F37" s="12">
        <v>12829</v>
      </c>
      <c r="G37" s="12">
        <v>6493</v>
      </c>
      <c r="H37" s="12">
        <v>6336</v>
      </c>
      <c r="I37" s="12">
        <v>119</v>
      </c>
      <c r="J37" s="12">
        <v>75</v>
      </c>
      <c r="K37" s="12">
        <v>44</v>
      </c>
      <c r="L37" s="552" t="s">
        <v>800</v>
      </c>
    </row>
    <row r="38" spans="1:12" s="15" customFormat="1" ht="12.75" customHeight="1">
      <c r="A38" s="3" t="s">
        <v>399</v>
      </c>
      <c r="B38" s="12">
        <v>2329</v>
      </c>
      <c r="C38" s="12">
        <v>6028</v>
      </c>
      <c r="D38" s="12">
        <v>3087</v>
      </c>
      <c r="E38" s="12">
        <v>2941</v>
      </c>
      <c r="F38" s="12">
        <v>6014</v>
      </c>
      <c r="G38" s="12">
        <v>3084</v>
      </c>
      <c r="H38" s="12">
        <v>2930</v>
      </c>
      <c r="I38" s="12">
        <f aca="true" t="shared" si="4" ref="I38:I43">SUM(J38:K38)</f>
        <v>14</v>
      </c>
      <c r="J38" s="12">
        <v>3</v>
      </c>
      <c r="K38" s="12">
        <v>11</v>
      </c>
      <c r="L38" s="552" t="s">
        <v>801</v>
      </c>
    </row>
    <row r="39" spans="1:12" s="15" customFormat="1" ht="12.75" customHeight="1">
      <c r="A39" s="3" t="s">
        <v>400</v>
      </c>
      <c r="B39" s="5">
        <v>15005</v>
      </c>
      <c r="C39" s="12">
        <v>38261</v>
      </c>
      <c r="D39" s="12">
        <v>18593</v>
      </c>
      <c r="E39" s="12">
        <v>19668</v>
      </c>
      <c r="F39" s="5">
        <v>38075</v>
      </c>
      <c r="G39" s="5">
        <v>18510</v>
      </c>
      <c r="H39" s="5">
        <v>19565</v>
      </c>
      <c r="I39" s="12">
        <f t="shared" si="4"/>
        <v>186</v>
      </c>
      <c r="J39" s="5">
        <v>83</v>
      </c>
      <c r="K39" s="5">
        <v>103</v>
      </c>
      <c r="L39" s="552" t="s">
        <v>802</v>
      </c>
    </row>
    <row r="40" spans="1:12" s="15" customFormat="1" ht="12.75" customHeight="1">
      <c r="A40" s="3" t="s">
        <v>401</v>
      </c>
      <c r="B40" s="93">
        <v>14826</v>
      </c>
      <c r="C40" s="12">
        <v>41808</v>
      </c>
      <c r="D40" s="12">
        <v>20562</v>
      </c>
      <c r="E40" s="12">
        <v>21246</v>
      </c>
      <c r="F40" s="12">
        <v>41655</v>
      </c>
      <c r="G40" s="5">
        <v>20493</v>
      </c>
      <c r="H40" s="5">
        <v>21162</v>
      </c>
      <c r="I40" s="12">
        <f t="shared" si="4"/>
        <v>153</v>
      </c>
      <c r="J40" s="5">
        <v>69</v>
      </c>
      <c r="K40" s="5">
        <v>84</v>
      </c>
      <c r="L40" s="552" t="s">
        <v>803</v>
      </c>
    </row>
    <row r="41" spans="1:12" s="15" customFormat="1" ht="12.75" customHeight="1">
      <c r="A41" s="3" t="s">
        <v>402</v>
      </c>
      <c r="B41" s="93">
        <v>4632</v>
      </c>
      <c r="C41" s="12">
        <v>13286</v>
      </c>
      <c r="D41" s="12">
        <v>6681</v>
      </c>
      <c r="E41" s="12">
        <v>6605</v>
      </c>
      <c r="F41" s="12">
        <v>13256</v>
      </c>
      <c r="G41" s="12">
        <v>6673</v>
      </c>
      <c r="H41" s="12">
        <v>6583</v>
      </c>
      <c r="I41" s="12">
        <f t="shared" si="4"/>
        <v>30</v>
      </c>
      <c r="J41" s="12">
        <v>8</v>
      </c>
      <c r="K41" s="12">
        <v>22</v>
      </c>
      <c r="L41" s="552" t="s">
        <v>804</v>
      </c>
    </row>
    <row r="42" spans="1:12" s="15" customFormat="1" ht="12.75" customHeight="1">
      <c r="A42" s="3" t="s">
        <v>403</v>
      </c>
      <c r="B42" s="93">
        <v>1444</v>
      </c>
      <c r="C42" s="12">
        <v>4080</v>
      </c>
      <c r="D42" s="12">
        <v>2128</v>
      </c>
      <c r="E42" s="12">
        <v>1952</v>
      </c>
      <c r="F42" s="12">
        <v>4072</v>
      </c>
      <c r="G42" s="12">
        <v>2125</v>
      </c>
      <c r="H42" s="12">
        <v>1947</v>
      </c>
      <c r="I42" s="12">
        <f t="shared" si="4"/>
        <v>8</v>
      </c>
      <c r="J42" s="12">
        <v>3</v>
      </c>
      <c r="K42" s="12">
        <v>5</v>
      </c>
      <c r="L42" s="552" t="s">
        <v>805</v>
      </c>
    </row>
    <row r="43" spans="1:12" s="15" customFormat="1" ht="12.75" customHeight="1" thickBot="1">
      <c r="A43" s="193" t="s">
        <v>404</v>
      </c>
      <c r="B43" s="94">
        <v>823</v>
      </c>
      <c r="C43" s="31">
        <f>F43+I43</f>
        <v>2305</v>
      </c>
      <c r="D43" s="31">
        <v>1202</v>
      </c>
      <c r="E43" s="31">
        <v>1103</v>
      </c>
      <c r="F43" s="31">
        <v>2295</v>
      </c>
      <c r="G43" s="31">
        <v>1196</v>
      </c>
      <c r="H43" s="31">
        <v>1099</v>
      </c>
      <c r="I43" s="31">
        <f t="shared" si="4"/>
        <v>10</v>
      </c>
      <c r="J43" s="31">
        <v>6</v>
      </c>
      <c r="K43" s="31">
        <v>4</v>
      </c>
      <c r="L43" s="553" t="s">
        <v>806</v>
      </c>
    </row>
    <row r="44" spans="1:12" s="15" customFormat="1" ht="12" customHeight="1">
      <c r="A44" s="15" t="s">
        <v>405</v>
      </c>
      <c r="B44" s="4"/>
      <c r="C44" s="4"/>
      <c r="D44" s="4"/>
      <c r="E44" s="4"/>
      <c r="F44" s="620" t="s">
        <v>406</v>
      </c>
      <c r="G44" s="620"/>
      <c r="H44" s="620"/>
      <c r="I44" s="620"/>
      <c r="J44" s="620"/>
      <c r="K44" s="620"/>
      <c r="L44" s="620"/>
    </row>
    <row r="45" spans="1:83" s="15" customFormat="1" ht="12" customHeight="1">
      <c r="A45" s="162" t="s">
        <v>407</v>
      </c>
      <c r="B45" s="29"/>
      <c r="C45" s="29"/>
      <c r="D45" s="29"/>
      <c r="E45" s="29"/>
      <c r="F45" s="621" t="s">
        <v>408</v>
      </c>
      <c r="G45" s="621"/>
      <c r="H45" s="621"/>
      <c r="I45" s="621"/>
      <c r="J45" s="621"/>
      <c r="K45" s="621"/>
      <c r="L45" s="621"/>
      <c r="M45" s="162"/>
      <c r="N45" s="162"/>
      <c r="AL45" s="162"/>
      <c r="AM45" s="162"/>
      <c r="AN45" s="162"/>
      <c r="AO45" s="162"/>
      <c r="AP45" s="162"/>
      <c r="AQ45" s="162"/>
      <c r="AR45" s="162"/>
      <c r="AS45" s="162"/>
      <c r="AT45" s="162"/>
      <c r="AU45" s="162"/>
      <c r="AV45" s="162"/>
      <c r="AW45" s="162"/>
      <c r="AX45" s="162"/>
      <c r="AY45" s="162"/>
      <c r="AZ45" s="162"/>
      <c r="BA45" s="162"/>
      <c r="BB45" s="162"/>
      <c r="BC45" s="162"/>
      <c r="BD45" s="162"/>
      <c r="BE45" s="162"/>
      <c r="BF45" s="162"/>
      <c r="BG45" s="162"/>
      <c r="BH45" s="162"/>
      <c r="BI45" s="162"/>
      <c r="BJ45" s="162"/>
      <c r="BK45" s="162"/>
      <c r="BL45" s="162"/>
      <c r="BM45" s="162"/>
      <c r="BN45" s="162"/>
      <c r="BO45" s="162"/>
      <c r="BP45" s="162"/>
      <c r="BQ45" s="162"/>
      <c r="BR45" s="162"/>
      <c r="BS45" s="162"/>
      <c r="BT45" s="162"/>
      <c r="BU45" s="162"/>
      <c r="BV45" s="162"/>
      <c r="BW45" s="162"/>
      <c r="BX45" s="162"/>
      <c r="BY45" s="162"/>
      <c r="BZ45" s="162"/>
      <c r="CA45" s="162"/>
      <c r="CB45" s="162"/>
      <c r="CC45" s="162"/>
      <c r="CD45" s="162"/>
      <c r="CE45" s="162"/>
    </row>
    <row r="46" spans="2:11" s="162" customFormat="1" ht="13.5">
      <c r="B46" s="29"/>
      <c r="C46" s="29"/>
      <c r="D46" s="29"/>
      <c r="E46" s="29"/>
      <c r="F46" s="29"/>
      <c r="G46" s="29"/>
      <c r="H46" s="29"/>
      <c r="I46" s="29"/>
      <c r="J46" s="29"/>
      <c r="K46" s="29"/>
    </row>
    <row r="47" spans="2:11" s="162" customFormat="1" ht="13.5">
      <c r="B47" s="29"/>
      <c r="C47" s="29"/>
      <c r="D47" s="29"/>
      <c r="E47" s="29"/>
      <c r="F47" s="29"/>
      <c r="G47" s="29"/>
      <c r="H47" s="29"/>
      <c r="I47" s="29"/>
      <c r="J47" s="29"/>
      <c r="K47" s="29"/>
    </row>
    <row r="48" spans="2:11" s="162" customFormat="1" ht="13.5">
      <c r="B48" s="29"/>
      <c r="C48" s="29"/>
      <c r="D48" s="29"/>
      <c r="E48" s="29"/>
      <c r="F48" s="29"/>
      <c r="G48" s="29"/>
      <c r="H48" s="29"/>
      <c r="I48" s="29"/>
      <c r="J48" s="29"/>
      <c r="K48" s="29"/>
    </row>
    <row r="49" spans="2:11" s="162" customFormat="1" ht="13.5">
      <c r="B49" s="29"/>
      <c r="C49" s="29"/>
      <c r="D49" s="29"/>
      <c r="E49" s="29"/>
      <c r="F49" s="29"/>
      <c r="G49" s="29"/>
      <c r="H49" s="29"/>
      <c r="I49" s="29"/>
      <c r="J49" s="29"/>
      <c r="K49" s="29"/>
    </row>
    <row r="50" spans="2:11" s="162" customFormat="1" ht="13.5">
      <c r="B50" s="29"/>
      <c r="C50" s="29"/>
      <c r="D50" s="29"/>
      <c r="E50" s="29"/>
      <c r="F50" s="29"/>
      <c r="G50" s="29"/>
      <c r="H50" s="29"/>
      <c r="I50" s="29"/>
      <c r="J50" s="29"/>
      <c r="K50" s="29"/>
    </row>
    <row r="51" spans="2:11" s="162" customFormat="1" ht="13.5">
      <c r="B51" s="29"/>
      <c r="C51" s="29"/>
      <c r="D51" s="29"/>
      <c r="E51" s="29"/>
      <c r="F51" s="29"/>
      <c r="G51" s="29"/>
      <c r="H51" s="29"/>
      <c r="I51" s="29"/>
      <c r="J51" s="29"/>
      <c r="K51" s="29"/>
    </row>
    <row r="52" spans="2:11" s="162" customFormat="1" ht="13.5">
      <c r="B52" s="29"/>
      <c r="C52" s="29"/>
      <c r="D52" s="29"/>
      <c r="E52" s="29"/>
      <c r="F52" s="29"/>
      <c r="G52" s="29"/>
      <c r="H52" s="29"/>
      <c r="I52" s="29"/>
      <c r="J52" s="29"/>
      <c r="K52" s="29"/>
    </row>
    <row r="53" spans="2:11" s="162" customFormat="1" ht="13.5">
      <c r="B53" s="29"/>
      <c r="C53" s="29"/>
      <c r="D53" s="29"/>
      <c r="E53" s="29"/>
      <c r="F53" s="29"/>
      <c r="G53" s="29"/>
      <c r="H53" s="29"/>
      <c r="I53" s="29"/>
      <c r="J53" s="29"/>
      <c r="K53" s="29"/>
    </row>
    <row r="54" spans="2:11" s="162" customFormat="1" ht="13.5">
      <c r="B54" s="29"/>
      <c r="C54" s="29"/>
      <c r="D54" s="29"/>
      <c r="E54" s="29"/>
      <c r="F54" s="29"/>
      <c r="G54" s="29"/>
      <c r="H54" s="29"/>
      <c r="I54" s="29"/>
      <c r="J54" s="29"/>
      <c r="K54" s="29"/>
    </row>
    <row r="55" spans="2:11" s="162" customFormat="1" ht="13.5">
      <c r="B55" s="29"/>
      <c r="C55" s="29"/>
      <c r="D55" s="29"/>
      <c r="E55" s="29"/>
      <c r="F55" s="29"/>
      <c r="G55" s="29"/>
      <c r="H55" s="29"/>
      <c r="I55" s="29"/>
      <c r="J55" s="29"/>
      <c r="K55" s="29"/>
    </row>
    <row r="56" spans="2:11" s="162" customFormat="1" ht="13.5">
      <c r="B56" s="29"/>
      <c r="C56" s="29"/>
      <c r="D56" s="29"/>
      <c r="E56" s="29"/>
      <c r="F56" s="29"/>
      <c r="G56" s="29"/>
      <c r="H56" s="29"/>
      <c r="I56" s="29"/>
      <c r="J56" s="29"/>
      <c r="K56" s="29"/>
    </row>
    <row r="57" spans="2:11" s="162" customFormat="1" ht="13.5">
      <c r="B57" s="29"/>
      <c r="C57" s="29"/>
      <c r="D57" s="29"/>
      <c r="E57" s="29"/>
      <c r="F57" s="29"/>
      <c r="G57" s="29"/>
      <c r="H57" s="29"/>
      <c r="I57" s="29"/>
      <c r="J57" s="29"/>
      <c r="K57" s="29"/>
    </row>
  </sheetData>
  <mergeCells count="11">
    <mergeCell ref="A1:L1"/>
    <mergeCell ref="C3:E3"/>
    <mergeCell ref="F3:H3"/>
    <mergeCell ref="I3:K3"/>
    <mergeCell ref="L3:L6"/>
    <mergeCell ref="A3:A6"/>
    <mergeCell ref="F44:L44"/>
    <mergeCell ref="F45:L45"/>
    <mergeCell ref="C4:E4"/>
    <mergeCell ref="F4:H4"/>
    <mergeCell ref="I4:K4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50"/>
  <sheetViews>
    <sheetView zoomScaleSheetLayoutView="100" workbookViewId="0" topLeftCell="O16">
      <selection activeCell="AE35" sqref="AE35"/>
    </sheetView>
  </sheetViews>
  <sheetFormatPr defaultColWidth="8.88671875" defaultRowHeight="13.5"/>
  <cols>
    <col min="1" max="1" width="5.77734375" style="0" customWidth="1"/>
    <col min="2" max="2" width="6.21484375" style="41" customWidth="1"/>
    <col min="3" max="3" width="5.3359375" style="41" customWidth="1"/>
    <col min="4" max="4" width="6.21484375" style="41" customWidth="1"/>
    <col min="5" max="5" width="5.3359375" style="41" customWidth="1"/>
    <col min="6" max="6" width="6.21484375" style="41" customWidth="1"/>
    <col min="7" max="7" width="5.3359375" style="41" customWidth="1"/>
    <col min="8" max="8" width="6.21484375" style="41" customWidth="1"/>
    <col min="9" max="9" width="5.3359375" style="41" customWidth="1"/>
    <col min="10" max="10" width="6.21484375" style="41" customWidth="1"/>
    <col min="11" max="11" width="5.3359375" style="41" customWidth="1"/>
    <col min="12" max="12" width="6.21484375" style="41" customWidth="1"/>
    <col min="13" max="13" width="5.3359375" style="41" customWidth="1"/>
    <col min="14" max="14" width="6.21484375" style="41" customWidth="1"/>
    <col min="15" max="15" width="5.3359375" style="41" customWidth="1"/>
    <col min="16" max="16" width="6.21484375" style="41" customWidth="1"/>
    <col min="17" max="17" width="5.3359375" style="41" customWidth="1"/>
    <col min="18" max="18" width="6.21484375" style="41" customWidth="1"/>
    <col min="19" max="19" width="5.3359375" style="41" customWidth="1"/>
    <col min="20" max="20" width="6.21484375" style="41" customWidth="1"/>
    <col min="21" max="21" width="5.3359375" style="41" customWidth="1"/>
    <col min="22" max="22" width="6.21484375" style="41" customWidth="1"/>
    <col min="23" max="23" width="5.3359375" style="41" customWidth="1"/>
    <col min="24" max="24" width="6.21484375" style="41" customWidth="1"/>
    <col min="25" max="25" width="5.3359375" style="41" customWidth="1"/>
    <col min="26" max="26" width="6.21484375" style="41" customWidth="1"/>
    <col min="27" max="27" width="5.3359375" style="41" customWidth="1"/>
    <col min="28" max="28" width="6.21484375" style="41" customWidth="1"/>
    <col min="29" max="29" width="5.3359375" style="41" customWidth="1"/>
    <col min="30" max="30" width="6.21484375" style="41" customWidth="1"/>
    <col min="31" max="31" width="5.3359375" style="41" customWidth="1"/>
    <col min="32" max="32" width="9.5546875" style="0" customWidth="1"/>
    <col min="33" max="33" width="10.6640625" style="0" bestFit="1" customWidth="1"/>
  </cols>
  <sheetData>
    <row r="1" spans="1:32" s="163" customFormat="1" ht="30" customHeight="1">
      <c r="A1" s="612" t="s">
        <v>320</v>
      </c>
      <c r="B1" s="612"/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612"/>
      <c r="O1" s="612"/>
      <c r="P1" s="612"/>
      <c r="Q1" s="612"/>
      <c r="R1" s="612"/>
      <c r="S1" s="612"/>
      <c r="T1" s="612"/>
      <c r="U1" s="612"/>
      <c r="V1" s="612"/>
      <c r="W1" s="612"/>
      <c r="X1" s="612"/>
      <c r="Y1" s="612"/>
      <c r="Z1" s="612"/>
      <c r="AA1" s="612"/>
      <c r="AB1" s="612"/>
      <c r="AC1" s="612"/>
      <c r="AD1" s="612"/>
      <c r="AE1" s="612"/>
      <c r="AF1" s="612"/>
    </row>
    <row r="2" spans="1:32" s="110" customFormat="1" ht="13.5" customHeight="1" thickBot="1">
      <c r="A2" s="110" t="s">
        <v>321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04"/>
      <c r="S2" s="145"/>
      <c r="T2" s="145"/>
      <c r="U2" s="145"/>
      <c r="V2" s="104"/>
      <c r="W2" s="145"/>
      <c r="X2" s="145"/>
      <c r="Y2" s="145"/>
      <c r="Z2" s="104"/>
      <c r="AA2" s="145"/>
      <c r="AB2" s="145"/>
      <c r="AC2" s="145"/>
      <c r="AD2" s="145"/>
      <c r="AE2" s="145"/>
      <c r="AF2" s="164" t="s">
        <v>322</v>
      </c>
    </row>
    <row r="3" spans="1:32" s="167" customFormat="1" ht="27" customHeight="1">
      <c r="A3" s="601" t="s">
        <v>757</v>
      </c>
      <c r="B3" s="608" t="s">
        <v>323</v>
      </c>
      <c r="C3" s="609"/>
      <c r="D3" s="610" t="s">
        <v>324</v>
      </c>
      <c r="E3" s="610"/>
      <c r="F3" s="608" t="s">
        <v>325</v>
      </c>
      <c r="G3" s="611"/>
      <c r="H3" s="608" t="s">
        <v>326</v>
      </c>
      <c r="I3" s="611"/>
      <c r="J3" s="608" t="s">
        <v>327</v>
      </c>
      <c r="K3" s="611"/>
      <c r="L3" s="608" t="s">
        <v>328</v>
      </c>
      <c r="M3" s="611"/>
      <c r="N3" s="608" t="s">
        <v>329</v>
      </c>
      <c r="O3" s="609"/>
      <c r="P3" s="608" t="s">
        <v>330</v>
      </c>
      <c r="Q3" s="609"/>
      <c r="R3" s="608" t="s">
        <v>331</v>
      </c>
      <c r="S3" s="609"/>
      <c r="T3" s="608" t="s">
        <v>332</v>
      </c>
      <c r="U3" s="609"/>
      <c r="V3" s="606" t="s">
        <v>333</v>
      </c>
      <c r="W3" s="607"/>
      <c r="X3" s="606" t="s">
        <v>334</v>
      </c>
      <c r="Y3" s="607"/>
      <c r="Z3" s="606" t="s">
        <v>335</v>
      </c>
      <c r="AA3" s="607"/>
      <c r="AB3" s="606" t="s">
        <v>336</v>
      </c>
      <c r="AC3" s="607"/>
      <c r="AD3" s="596">
        <v>2005</v>
      </c>
      <c r="AE3" s="645"/>
      <c r="AF3" s="166"/>
    </row>
    <row r="4" spans="1:32" s="167" customFormat="1" ht="27" customHeight="1">
      <c r="A4" s="602"/>
      <c r="B4" s="169" t="s">
        <v>337</v>
      </c>
      <c r="C4" s="170" t="s">
        <v>338</v>
      </c>
      <c r="D4" s="171" t="s">
        <v>337</v>
      </c>
      <c r="E4" s="171" t="s">
        <v>338</v>
      </c>
      <c r="F4" s="170" t="s">
        <v>337</v>
      </c>
      <c r="G4" s="170" t="s">
        <v>338</v>
      </c>
      <c r="H4" s="170" t="s">
        <v>337</v>
      </c>
      <c r="I4" s="170" t="s">
        <v>338</v>
      </c>
      <c r="J4" s="172" t="s">
        <v>337</v>
      </c>
      <c r="K4" s="171" t="s">
        <v>338</v>
      </c>
      <c r="L4" s="172" t="s">
        <v>337</v>
      </c>
      <c r="M4" s="171" t="s">
        <v>338</v>
      </c>
      <c r="N4" s="171" t="s">
        <v>339</v>
      </c>
      <c r="O4" s="172" t="s">
        <v>340</v>
      </c>
      <c r="P4" s="171" t="s">
        <v>339</v>
      </c>
      <c r="Q4" s="172" t="s">
        <v>340</v>
      </c>
      <c r="R4" s="173" t="s">
        <v>337</v>
      </c>
      <c r="S4" s="172" t="s">
        <v>338</v>
      </c>
      <c r="T4" s="173" t="s">
        <v>337</v>
      </c>
      <c r="U4" s="172" t="s">
        <v>338</v>
      </c>
      <c r="V4" s="173" t="s">
        <v>337</v>
      </c>
      <c r="W4" s="172" t="s">
        <v>338</v>
      </c>
      <c r="X4" s="173" t="s">
        <v>337</v>
      </c>
      <c r="Y4" s="172" t="s">
        <v>338</v>
      </c>
      <c r="Z4" s="173" t="s">
        <v>337</v>
      </c>
      <c r="AA4" s="172" t="s">
        <v>338</v>
      </c>
      <c r="AB4" s="173" t="s">
        <v>337</v>
      </c>
      <c r="AC4" s="172" t="s">
        <v>338</v>
      </c>
      <c r="AD4" s="559" t="s">
        <v>814</v>
      </c>
      <c r="AE4" s="571" t="s">
        <v>815</v>
      </c>
      <c r="AF4" s="170" t="s">
        <v>807</v>
      </c>
    </row>
    <row r="5" spans="1:32" s="167" customFormat="1" ht="27" customHeight="1">
      <c r="A5" s="603"/>
      <c r="B5" s="175" t="s">
        <v>341</v>
      </c>
      <c r="C5" s="176" t="s">
        <v>342</v>
      </c>
      <c r="D5" s="177" t="s">
        <v>341</v>
      </c>
      <c r="E5" s="177" t="s">
        <v>342</v>
      </c>
      <c r="F5" s="177" t="s">
        <v>341</v>
      </c>
      <c r="G5" s="176" t="s">
        <v>342</v>
      </c>
      <c r="H5" s="177" t="s">
        <v>341</v>
      </c>
      <c r="I5" s="176" t="s">
        <v>342</v>
      </c>
      <c r="J5" s="177" t="s">
        <v>341</v>
      </c>
      <c r="K5" s="177" t="s">
        <v>342</v>
      </c>
      <c r="L5" s="177" t="s">
        <v>341</v>
      </c>
      <c r="M5" s="177" t="s">
        <v>342</v>
      </c>
      <c r="N5" s="177" t="s">
        <v>195</v>
      </c>
      <c r="O5" s="176" t="s">
        <v>196</v>
      </c>
      <c r="P5" s="177" t="s">
        <v>195</v>
      </c>
      <c r="Q5" s="176" t="s">
        <v>196</v>
      </c>
      <c r="R5" s="177" t="s">
        <v>341</v>
      </c>
      <c r="S5" s="176" t="s">
        <v>342</v>
      </c>
      <c r="T5" s="177" t="s">
        <v>341</v>
      </c>
      <c r="U5" s="176" t="s">
        <v>342</v>
      </c>
      <c r="V5" s="177" t="s">
        <v>341</v>
      </c>
      <c r="W5" s="176" t="s">
        <v>342</v>
      </c>
      <c r="X5" s="177" t="s">
        <v>341</v>
      </c>
      <c r="Y5" s="176" t="s">
        <v>342</v>
      </c>
      <c r="Z5" s="177" t="s">
        <v>341</v>
      </c>
      <c r="AA5" s="176" t="s">
        <v>342</v>
      </c>
      <c r="AB5" s="177" t="s">
        <v>341</v>
      </c>
      <c r="AC5" s="176" t="s">
        <v>342</v>
      </c>
      <c r="AD5" s="556" t="s">
        <v>810</v>
      </c>
      <c r="AE5" s="568" t="s">
        <v>811</v>
      </c>
      <c r="AF5" s="176"/>
    </row>
    <row r="6" spans="1:32" s="149" customFormat="1" ht="22.5" customHeight="1">
      <c r="A6" s="572" t="s">
        <v>142</v>
      </c>
      <c r="B6" s="579">
        <f>SUM(B7:B8)</f>
        <v>232553</v>
      </c>
      <c r="C6" s="580">
        <f>SUM(C7:C8)</f>
        <v>100</v>
      </c>
      <c r="D6" s="581">
        <f>SUM(D7:D8)</f>
        <v>73188</v>
      </c>
      <c r="E6" s="582">
        <f>AVERAGE(E7:E8)</f>
        <v>31.50717280245719</v>
      </c>
      <c r="F6" s="580">
        <f>SUM(F7:F8)</f>
        <v>255247</v>
      </c>
      <c r="G6" s="580">
        <f aca="true" t="shared" si="0" ref="G6:S6">SUM(G7:G8)</f>
        <v>100</v>
      </c>
      <c r="H6" s="581">
        <f>SUM(H7:H8)</f>
        <v>53379</v>
      </c>
      <c r="I6" s="582">
        <f>AVERAGE(I7:I8)</f>
        <v>72.8558002103599</v>
      </c>
      <c r="J6" s="580">
        <f t="shared" si="0"/>
        <v>278535</v>
      </c>
      <c r="K6" s="580">
        <f t="shared" si="0"/>
        <v>100</v>
      </c>
      <c r="L6" s="581">
        <v>100226</v>
      </c>
      <c r="M6" s="583">
        <v>100</v>
      </c>
      <c r="N6" s="580">
        <f t="shared" si="0"/>
        <v>284481</v>
      </c>
      <c r="O6" s="580">
        <f t="shared" si="0"/>
        <v>100</v>
      </c>
      <c r="P6" s="581">
        <f>SUM(P7:P8)</f>
        <v>58944</v>
      </c>
      <c r="Q6" s="582">
        <f>AVERAGE(Q7:Q8)</f>
        <v>58.799141065939935</v>
      </c>
      <c r="R6" s="580">
        <f>SUM(R7:R8)</f>
        <v>289874</v>
      </c>
      <c r="S6" s="580">
        <f t="shared" si="0"/>
        <v>100</v>
      </c>
      <c r="T6" s="581">
        <v>100540</v>
      </c>
      <c r="U6" s="583">
        <v>100</v>
      </c>
      <c r="V6" s="580">
        <f>SUM(V7:V8)</f>
        <v>292124</v>
      </c>
      <c r="W6" s="580">
        <f>SUM(W7:W8)</f>
        <v>100</v>
      </c>
      <c r="X6" s="581">
        <v>101828</v>
      </c>
      <c r="Y6" s="583">
        <v>100</v>
      </c>
      <c r="Z6" s="580">
        <f>SUM(Z7:Z8)</f>
        <v>296068</v>
      </c>
      <c r="AA6" s="580">
        <f>SUM(AA7:AA8)</f>
        <v>100</v>
      </c>
      <c r="AB6" s="581">
        <f>SUM(AB7:AB8)</f>
        <v>338305</v>
      </c>
      <c r="AC6" s="582">
        <f>AVERAGE(AC7:AC8)</f>
        <v>30.708602093927173</v>
      </c>
      <c r="AD6" s="85">
        <v>400701</v>
      </c>
      <c r="AE6" s="86">
        <v>100</v>
      </c>
      <c r="AF6" s="182" t="s">
        <v>343</v>
      </c>
    </row>
    <row r="7" spans="1:32" s="578" customFormat="1" ht="22.5" customHeight="1">
      <c r="A7" s="572" t="s">
        <v>179</v>
      </c>
      <c r="B7" s="573">
        <f>SUM(B10,B13,B16,B19,B22,B25,B28,B31,B34)+SUM('4 연령및 성별인구 (2)'!B7+'4 연령및 성별인구 (2)'!B10,'4 연령및 성별인구 (2)'!B13,'4 연령및 성별인구 (2)'!B16,'4 연령및 성별인구 (2)'!B19,'4 연령및 성별인구 (2)'!B22,'4 연령및 성별인구 (2)'!B25,'4 연령및 성별인구 (2)'!B28,'4 연령및 성별인구 (2)'!B31)</f>
        <v>114735</v>
      </c>
      <c r="C7" s="574">
        <f>B7/$B$6*100</f>
        <v>49.337140350801754</v>
      </c>
      <c r="D7" s="575">
        <f>SUM(D10,D13,D16,D19,D22,D25,D28,D31,D44,D47,D50,D53,D56,D59,D62,D65,D68,D71)</f>
        <v>39234</v>
      </c>
      <c r="E7" s="576">
        <f>SUM(E10,E13,E16,E19,E22,E25,E28,E31,E44,E47,E50,E53,E56,E59,E62,E65,E68,E71)</f>
        <v>34.19531964962741</v>
      </c>
      <c r="F7" s="577">
        <f>SUM(F10,F13,F16,F19,F22,F25,F28,F31,F34)+SUM('4 연령및 성별인구 (2)'!F7+'4 연령및 성별인구 (2)'!F10,'4 연령및 성별인구 (2)'!F13,'4 연령및 성별인구 (2)'!F16,'4 연령및 성별인구 (2)'!F19,'4 연령및 성별인구 (2)'!F22,'4 연령및 성별인구 (2)'!F25,'4 연령및 성별인구 (2)'!F28,'4 연령및 성별인구 (2)'!F31)</f>
        <v>125828</v>
      </c>
      <c r="G7" s="574">
        <f>F7/$F$6*100</f>
        <v>49.29656372063139</v>
      </c>
      <c r="H7" s="575">
        <f>SUM(H10,H13,H16,H19,H22,H25,H28,H31,H44,H47,H50,H53,H56,H59,H62,H65,H68,H71)</f>
        <v>29010</v>
      </c>
      <c r="I7" s="576">
        <f>SUM(I10,I13,I16,I19,I22,I25,I28,I31,I44,I47,I50,I53,I56,I59,I62,I65,I68,I71)</f>
        <v>73.94096956721211</v>
      </c>
      <c r="J7" s="577">
        <f>SUM(J10,J13,J16,J19,J22,J25,J28,J31,J34)+SUM('4 연령및 성별인구 (2)'!J7+'4 연령및 성별인구 (2)'!J10,'4 연령및 성별인구 (2)'!J13,'4 연령및 성별인구 (2)'!J16,'4 연령및 성별인구 (2)'!J19,'4 연령및 성별인구 (2)'!J22,'4 연령및 성별인구 (2)'!J25,'4 연령및 성별인구 (2)'!J28,'4 연령및 성별인구 (2)'!J31)</f>
        <v>137306</v>
      </c>
      <c r="K7" s="574">
        <f>J7/$J$6*100</f>
        <v>49.29577970452546</v>
      </c>
      <c r="L7" s="575">
        <v>50241</v>
      </c>
      <c r="M7" s="575">
        <v>100</v>
      </c>
      <c r="N7" s="577">
        <f>SUM(N10,N13,N16,N19,N22,N25,N28,N31,N34)+SUM('4 연령및 성별인구 (2)'!N7+'4 연령및 성별인구 (2)'!N10,'4 연령및 성별인구 (2)'!N13,'4 연령및 성별인구 (2)'!N16,'4 연령및 성별인구 (2)'!N19,'4 연령및 성별인구 (2)'!N22,'4 연령및 성별인구 (2)'!N25,'4 연령및 성별인구 (2)'!N28,'4 연령및 성별인구 (2)'!N31)</f>
        <v>140378</v>
      </c>
      <c r="O7" s="574">
        <f>N7/$N$6*100</f>
        <v>49.34529898306038</v>
      </c>
      <c r="P7" s="575">
        <f>SUM(P10,P13,P16,P19,P22,P25,P28,P31,P44,P47,P50,P53,P56,P59,P62,P65,P68,P71)</f>
        <v>31891</v>
      </c>
      <c r="Q7" s="576">
        <f>SUM(Q10,Q13,Q16,Q19,Q22,Q25,Q28,Q31,Q44,Q47,Q50,Q53,Q56,Q59,Q62,Q65,Q68,Q71)</f>
        <v>63.47604546087857</v>
      </c>
      <c r="R7" s="577">
        <f>SUM(R10,R13,R16,R19,R22,R25,R28,R31,R34)+SUM('4 연령및 성별인구 (2)'!R7+'4 연령및 성별인구 (2)'!R10,'4 연령및 성별인구 (2)'!R13,'4 연령및 성별인구 (2)'!R16,'4 연령및 성별인구 (2)'!R19,'4 연령및 성별인구 (2)'!R22,'4 연령및 성별인구 (2)'!R25,'4 연령및 성별인구 (2)'!R28,'4 연령및 성별인구 (2)'!R31)</f>
        <v>143260</v>
      </c>
      <c r="S7" s="574">
        <f>R7/$R$6*100</f>
        <v>49.42147277782761</v>
      </c>
      <c r="T7" s="575">
        <v>50550</v>
      </c>
      <c r="U7" s="575">
        <v>100</v>
      </c>
      <c r="V7" s="577">
        <f>SUM(V10,V13,V16,V19,V22,V25,V28,V31,V34)+SUM('4 연령및 성별인구 (2)'!V7+'4 연령및 성별인구 (2)'!V10,'4 연령및 성별인구 (2)'!V13,'4 연령및 성별인구 (2)'!V16,'4 연령및 성별인구 (2)'!V19,'4 연령및 성별인구 (2)'!V22,'4 연령및 성별인구 (2)'!V25,'4 연령및 성별인구 (2)'!V28,'4 연령및 성별인구 (2)'!V31)</f>
        <v>144312</v>
      </c>
      <c r="W7" s="574">
        <f>V7/V6*100</f>
        <v>49.40093932713505</v>
      </c>
      <c r="X7" s="575">
        <v>51315</v>
      </c>
      <c r="Y7" s="575">
        <v>100</v>
      </c>
      <c r="Z7" s="577">
        <f>SUM(Z10,Z13,Z16,Z19,Z22,Z25,Z28,Z31,Z34)+SUM('4 연령및 성별인구 (2)'!Z7+'4 연령및 성별인구 (2)'!Z10,'4 연령및 성별인구 (2)'!Z13,'4 연령및 성별인구 (2)'!Z16,'4 연령및 성별인구 (2)'!Z19,'4 연령및 성별인구 (2)'!Z22,'4 연령및 성별인구 (2)'!Z25,'4 연령및 성별인구 (2)'!Z28,'4 연령및 성별인구 (2)'!Z31)</f>
        <v>146473</v>
      </c>
      <c r="AA7" s="574">
        <f>Z7/Z6*100</f>
        <v>49.47275625869732</v>
      </c>
      <c r="AB7" s="575">
        <f>SUM(AB10,AB13,AB16,AB19,AB22,AB25,AB28,AB31,AB44,AB47,AB50,AB53,AB56,AB59,AB62,AB65,AB68,AB71)</f>
        <v>175789</v>
      </c>
      <c r="AC7" s="576">
        <f>SUM(AC10,AC13,AC16,AC19,AC22,AC25,AC28,AC31,AC44,AC47,AC50,AC53,AC56,AC59,AC62,AC65,AC68,AC71)</f>
        <v>31.913418090122015</v>
      </c>
      <c r="AD7" s="584">
        <v>199577</v>
      </c>
      <c r="AE7" s="585">
        <v>49.80696329682232</v>
      </c>
      <c r="AF7" s="182" t="s">
        <v>812</v>
      </c>
    </row>
    <row r="8" spans="1:32" s="578" customFormat="1" ht="22.5" customHeight="1">
      <c r="A8" s="572" t="s">
        <v>180</v>
      </c>
      <c r="B8" s="573">
        <f>SUM(B11,B14,B17,B20,B23,B26,B29,B32,B35)+SUM('4 연령및 성별인구 (2)'!B8+'4 연령및 성별인구 (2)'!B11,'4 연령및 성별인구 (2)'!B14,'4 연령및 성별인구 (2)'!B17,'4 연령및 성별인구 (2)'!B20,'4 연령및 성별인구 (2)'!B23,'4 연령및 성별인구 (2)'!B26,'4 연령및 성별인구 (2)'!B29,'4 연령및 성별인구 (2)'!B32)</f>
        <v>117818</v>
      </c>
      <c r="C8" s="574">
        <f>B8/$B$6*100</f>
        <v>50.662859649198246</v>
      </c>
      <c r="D8" s="575">
        <f>SUM(D11,D14,D17,D20,D23,D26,D29,D32,D45,D48,D51,D54,D57,D60,D63,D66,D69,D72)</f>
        <v>33954</v>
      </c>
      <c r="E8" s="576">
        <f>SUM(E11,E14,E17,E20,E23,E26,E29,E32,E45,E48,E51,E54,E57,E60,E63,E66,E69,E72)</f>
        <v>28.81902595528697</v>
      </c>
      <c r="F8" s="577">
        <f>SUM(F11,F14,F17,F20,F23,F26,F29,F32,F35)+SUM('4 연령및 성별인구 (2)'!F8+'4 연령및 성별인구 (2)'!F11,'4 연령및 성별인구 (2)'!F14,'4 연령및 성별인구 (2)'!F17,'4 연령및 성별인구 (2)'!F20,'4 연령및 성별인구 (2)'!F23,'4 연령및 성별인구 (2)'!F26,'4 연령및 성별인구 (2)'!F29,'4 연령및 성별인구 (2)'!F32)</f>
        <v>129419</v>
      </c>
      <c r="G8" s="574">
        <f>F8/$F$6*100</f>
        <v>50.70343627936861</v>
      </c>
      <c r="H8" s="575">
        <f>SUM(H11,H14,H17,H20,H23,H26,H29,H32,H45,H48,H51,H54,H57,H60,H63,H66,H69,H72)</f>
        <v>24369</v>
      </c>
      <c r="I8" s="576">
        <f>SUM(I11,I14,I17,I20,I23,I26,I29,I32,I45,I48,I51,I54,I57,I60,I63,I66,I69,I72)</f>
        <v>71.7706308535077</v>
      </c>
      <c r="J8" s="577">
        <f>SUM(J11,J14,J17,J20,J23,J26,J29,J32,J35)+SUM('4 연령및 성별인구 (2)'!J8+'4 연령및 성별인구 (2)'!J11,'4 연령및 성별인구 (2)'!J14,'4 연령및 성별인구 (2)'!J17,'4 연령및 성별인구 (2)'!J20,'4 연령및 성별인구 (2)'!J23,'4 연령및 성별인구 (2)'!J26,'4 연령및 성별인구 (2)'!J29,'4 연령및 성별인구 (2)'!J32)</f>
        <v>141229</v>
      </c>
      <c r="K8" s="574">
        <f>J8/$J$6*100</f>
        <v>50.704220295474535</v>
      </c>
      <c r="L8" s="575">
        <v>49985</v>
      </c>
      <c r="M8" s="575">
        <v>100</v>
      </c>
      <c r="N8" s="577">
        <f>SUM(N11,N14,N17,N20,N23,N26,N29,N32,N35)+SUM('4 연령및 성별인구 (2)'!N8+'4 연령및 성별인구 (2)'!N11,'4 연령및 성별인구 (2)'!N14,'4 연령및 성별인구 (2)'!N17,'4 연령및 성별인구 (2)'!N20,'4 연령및 성별인구 (2)'!N23,'4 연령및 성별인구 (2)'!N26,'4 연령및 성별인구 (2)'!N29,'4 연령및 성별인구 (2)'!N32)</f>
        <v>144103</v>
      </c>
      <c r="O8" s="574">
        <f>N8/$N$6*100</f>
        <v>50.65470101693962</v>
      </c>
      <c r="P8" s="575">
        <f>SUM(P11,P14,P17,P20,P23,P26,P29,P32,P45,P48,P51,P54,P57,P60,P63,P66,P69,P72)</f>
        <v>27053</v>
      </c>
      <c r="Q8" s="576">
        <f>SUM(Q11,Q14,Q17,Q20,Q23,Q26,Q29,Q32,Q45,Q48,Q51,Q54,Q57,Q60,Q63,Q66,Q69,Q72)</f>
        <v>54.1222366710013</v>
      </c>
      <c r="R8" s="577">
        <f>SUM(R11,R14,R17,R20,R23,R26,R29,R32,R35)+SUM('4 연령및 성별인구 (2)'!R8+'4 연령및 성별인구 (2)'!R11,'4 연령및 성별인구 (2)'!R14,'4 연령및 성별인구 (2)'!R17,'4 연령및 성별인구 (2)'!R20,'4 연령및 성별인구 (2)'!R23,'4 연령및 성별인구 (2)'!R26,'4 연령및 성별인구 (2)'!R29,'4 연령및 성별인구 (2)'!R32)</f>
        <v>146614</v>
      </c>
      <c r="S8" s="574">
        <f aca="true" t="shared" si="1" ref="S8:S35">R8/$R$6*100</f>
        <v>50.57852722217239</v>
      </c>
      <c r="T8" s="575">
        <v>49990</v>
      </c>
      <c r="U8" s="575">
        <v>100</v>
      </c>
      <c r="V8" s="577">
        <f>SUM(V11,V14,V17,V20,V23,V26,V29,V32,V35)+SUM('4 연령및 성별인구 (2)'!V8+'4 연령및 성별인구 (2)'!V11,'4 연령및 성별인구 (2)'!V14,'4 연령및 성별인구 (2)'!V17,'4 연령및 성별인구 (2)'!V20,'4 연령및 성별인구 (2)'!V23,'4 연령및 성별인구 (2)'!V26,'4 연령및 성별인구 (2)'!V29,'4 연령및 성별인구 (2)'!V32)</f>
        <v>147812</v>
      </c>
      <c r="W8" s="574">
        <f>V8/V6*100</f>
        <v>50.59906067286495</v>
      </c>
      <c r="X8" s="575">
        <v>50513</v>
      </c>
      <c r="Y8" s="575">
        <v>100</v>
      </c>
      <c r="Z8" s="577">
        <f>SUM(Z11,Z14,Z17,Z20,Z23,Z26,Z29,Z32,Z35)+SUM('4 연령및 성별인구 (2)'!Z8+'4 연령및 성별인구 (2)'!Z11,'4 연령및 성별인구 (2)'!Z14,'4 연령및 성별인구 (2)'!Z17,'4 연령및 성별인구 (2)'!Z20,'4 연령및 성별인구 (2)'!Z23,'4 연령및 성별인구 (2)'!Z26,'4 연령및 성별인구 (2)'!Z29,'4 연령및 성별인구 (2)'!Z32)</f>
        <v>149595</v>
      </c>
      <c r="AA8" s="574">
        <f>Z8/Z6*100</f>
        <v>50.52724374130268</v>
      </c>
      <c r="AB8" s="575">
        <f>SUM(AB11,AB14,AB17,AB20,AB23,AB26,AB29,AB32,AB45,AB48,AB51,AB54,AB57,AB60,AB63,AB66,AB69,AB72)</f>
        <v>162516</v>
      </c>
      <c r="AC8" s="576">
        <f>SUM(AC11,AC14,AC17,AC20,AC23,AC26,AC29,AC32,AC45,AC48,AC51,AC54,AC57,AC60,AC63,AC66,AC69,AC72)</f>
        <v>29.50378609773233</v>
      </c>
      <c r="AD8" s="584">
        <v>201124</v>
      </c>
      <c r="AE8" s="585">
        <v>50.19303670317768</v>
      </c>
      <c r="AF8" s="182" t="s">
        <v>813</v>
      </c>
    </row>
    <row r="9" spans="1:33" s="16" customFormat="1" ht="18" customHeight="1">
      <c r="A9" s="43" t="s">
        <v>348</v>
      </c>
      <c r="B9" s="55">
        <v>18471</v>
      </c>
      <c r="C9" s="184">
        <f>B9/$B$6*100</f>
        <v>7.942705533792297</v>
      </c>
      <c r="D9" s="44">
        <f>SUM(D10:D11)</f>
        <v>6150</v>
      </c>
      <c r="E9" s="56">
        <f>AVERAGE(E10:E11)</f>
        <v>2.647475056020806</v>
      </c>
      <c r="F9" s="44">
        <f>SUM(F10:F11)</f>
        <v>23469</v>
      </c>
      <c r="G9" s="184">
        <f>F9/$F$6*100</f>
        <v>9.194623247285962</v>
      </c>
      <c r="H9" s="44">
        <f>SUM(H10:H11)</f>
        <v>5849</v>
      </c>
      <c r="I9" s="56">
        <f>AVERAGE(I10:I11)</f>
        <v>8.016020262131859</v>
      </c>
      <c r="J9" s="44">
        <v>23151</v>
      </c>
      <c r="K9" s="184">
        <f>J9/$J$6*100</f>
        <v>8.311702299531477</v>
      </c>
      <c r="L9" s="44">
        <v>6924</v>
      </c>
      <c r="M9" s="56">
        <v>6.907473886241428</v>
      </c>
      <c r="N9" s="44">
        <v>22849</v>
      </c>
      <c r="O9" s="184">
        <f>N9/$N$6*100</f>
        <v>8.031819348216576</v>
      </c>
      <c r="P9" s="44">
        <f>SUM(P10:P11)</f>
        <v>6593</v>
      </c>
      <c r="Q9" s="56">
        <f>AVERAGE(Q10:Q11)</f>
        <v>6.5774092411637035</v>
      </c>
      <c r="R9" s="44">
        <f>R10+R11</f>
        <v>21961</v>
      </c>
      <c r="S9" s="184">
        <f>R9/$R$6*100</f>
        <v>7.5760502839164605</v>
      </c>
      <c r="T9" s="44">
        <v>6392</v>
      </c>
      <c r="U9" s="56">
        <v>6.35598217566362</v>
      </c>
      <c r="V9" s="44">
        <f>V10+V11</f>
        <v>21087</v>
      </c>
      <c r="W9" s="184">
        <f aca="true" t="shared" si="2" ref="W9:W15">V9/$V$6*100</f>
        <v>7.218509947830373</v>
      </c>
      <c r="X9" s="44">
        <v>6369</v>
      </c>
      <c r="Y9" s="56">
        <v>6.252384125542498</v>
      </c>
      <c r="Z9" s="44">
        <f>Z10+Z11</f>
        <v>19861</v>
      </c>
      <c r="AA9" s="184">
        <f aca="true" t="shared" si="3" ref="AA9:AA15">Z9/$V$6*100</f>
        <v>6.798825156440416</v>
      </c>
      <c r="AB9" s="60">
        <v>35160</v>
      </c>
      <c r="AC9" s="83">
        <v>6.383083014572527</v>
      </c>
      <c r="AD9" s="558">
        <f>SUM(AD10:AD11)</f>
        <v>23815</v>
      </c>
      <c r="AE9" s="183">
        <f>AD9/$AD$6*100</f>
        <v>5.943334306627635</v>
      </c>
      <c r="AF9" s="45" t="s">
        <v>349</v>
      </c>
      <c r="AG9" s="44"/>
    </row>
    <row r="10" spans="1:34" s="186" customFormat="1" ht="18" customHeight="1">
      <c r="A10" s="46" t="s">
        <v>344</v>
      </c>
      <c r="B10" s="64">
        <v>9737</v>
      </c>
      <c r="C10" s="185">
        <f>B10/$B$6*100</f>
        <v>4.187002532755974</v>
      </c>
      <c r="D10" s="66">
        <v>3290</v>
      </c>
      <c r="E10" s="65">
        <f>(D10/$B$7)*100</f>
        <v>2.867477230139016</v>
      </c>
      <c r="F10" s="66">
        <v>12385</v>
      </c>
      <c r="G10" s="185">
        <f>F10/$F$6*100</f>
        <v>4.852162807006547</v>
      </c>
      <c r="H10" s="66">
        <v>3013</v>
      </c>
      <c r="I10" s="65">
        <f>(H10/$D$7)*100</f>
        <v>7.679563643778356</v>
      </c>
      <c r="J10" s="66">
        <v>12150</v>
      </c>
      <c r="K10" s="185">
        <f aca="true" t="shared" si="4" ref="K10:K35">J10/$J$6*100</f>
        <v>4.36210889116269</v>
      </c>
      <c r="L10" s="66">
        <v>3650</v>
      </c>
      <c r="M10" s="65">
        <v>7.2649827829860065</v>
      </c>
      <c r="N10" s="66">
        <v>12005</v>
      </c>
      <c r="O10" s="185">
        <f aca="true" t="shared" si="5" ref="O10:O35">N10/$N$6*100</f>
        <v>4.219965480998731</v>
      </c>
      <c r="P10" s="66">
        <v>3447</v>
      </c>
      <c r="Q10" s="65">
        <f>(P10/$L$7)*100</f>
        <v>6.8609303158774715</v>
      </c>
      <c r="R10" s="66">
        <v>11647</v>
      </c>
      <c r="S10" s="185">
        <f>R10/$R$6*100</f>
        <v>4.017952627693411</v>
      </c>
      <c r="T10" s="66">
        <v>3366</v>
      </c>
      <c r="U10" s="65">
        <v>6.6587537091988125</v>
      </c>
      <c r="V10" s="66">
        <v>11119</v>
      </c>
      <c r="W10" s="185">
        <f t="shared" si="2"/>
        <v>3.806260355191631</v>
      </c>
      <c r="X10" s="66">
        <v>3357</v>
      </c>
      <c r="Y10" s="65">
        <v>6.5419467991815266</v>
      </c>
      <c r="Z10" s="66">
        <v>10426</v>
      </c>
      <c r="AA10" s="185">
        <f t="shared" si="3"/>
        <v>3.5690323287371117</v>
      </c>
      <c r="AB10" s="531">
        <v>18449</v>
      </c>
      <c r="AC10" s="82">
        <v>3.3493031437954652</v>
      </c>
      <c r="AD10" s="557">
        <v>12615</v>
      </c>
      <c r="AE10" s="183">
        <f aca="true" t="shared" si="6" ref="AE10:AE35">AD10/$AD$6*100</f>
        <v>3.1482327221544244</v>
      </c>
      <c r="AF10" s="47" t="s">
        <v>345</v>
      </c>
      <c r="AG10" s="71"/>
      <c r="AH10" s="16"/>
    </row>
    <row r="11" spans="1:33" s="186" customFormat="1" ht="18" customHeight="1">
      <c r="A11" s="46" t="s">
        <v>346</v>
      </c>
      <c r="B11" s="64">
        <v>8734</v>
      </c>
      <c r="C11" s="185">
        <f aca="true" t="shared" si="7" ref="C11:C35">B11/$B$6*100</f>
        <v>3.755703001036323</v>
      </c>
      <c r="D11" s="66">
        <v>2860</v>
      </c>
      <c r="E11" s="65">
        <f>(D11/$B$8)*100</f>
        <v>2.4274728819025952</v>
      </c>
      <c r="F11" s="66">
        <v>11084</v>
      </c>
      <c r="G11" s="185">
        <f>F11/$F$6*100</f>
        <v>4.342460440279416</v>
      </c>
      <c r="H11" s="66">
        <v>2836</v>
      </c>
      <c r="I11" s="65">
        <f>(H11/$D$8)*100</f>
        <v>8.352476880485362</v>
      </c>
      <c r="J11" s="66">
        <v>11001</v>
      </c>
      <c r="K11" s="185">
        <f t="shared" si="4"/>
        <v>3.9495934083687865</v>
      </c>
      <c r="L11" s="66">
        <v>3274</v>
      </c>
      <c r="M11" s="65">
        <v>6.54996498949685</v>
      </c>
      <c r="N11" s="66">
        <v>10844</v>
      </c>
      <c r="O11" s="185">
        <f t="shared" si="5"/>
        <v>3.811853867217846</v>
      </c>
      <c r="P11" s="66">
        <v>3146</v>
      </c>
      <c r="Q11" s="65">
        <f>(P11/$L$8)*100</f>
        <v>6.293888166449935</v>
      </c>
      <c r="R11" s="66">
        <v>10314</v>
      </c>
      <c r="S11" s="185">
        <f t="shared" si="1"/>
        <v>3.5580976562230484</v>
      </c>
      <c r="T11" s="66">
        <v>3026</v>
      </c>
      <c r="U11" s="65">
        <v>6.053210642128426</v>
      </c>
      <c r="V11" s="66">
        <v>9968</v>
      </c>
      <c r="W11" s="185">
        <f t="shared" si="2"/>
        <v>3.4122495926387426</v>
      </c>
      <c r="X11" s="66">
        <v>3012</v>
      </c>
      <c r="Y11" s="65">
        <v>5.96282145190347</v>
      </c>
      <c r="Z11" s="66">
        <v>9435</v>
      </c>
      <c r="AA11" s="185">
        <f t="shared" si="3"/>
        <v>3.229792827703304</v>
      </c>
      <c r="AB11" s="531">
        <v>16711</v>
      </c>
      <c r="AC11" s="82">
        <v>3.0337798707770625</v>
      </c>
      <c r="AD11" s="557">
        <v>11200</v>
      </c>
      <c r="AE11" s="183">
        <f t="shared" si="6"/>
        <v>2.7951015844732106</v>
      </c>
      <c r="AF11" s="47" t="s">
        <v>347</v>
      </c>
      <c r="AG11" s="71"/>
    </row>
    <row r="12" spans="1:33" s="16" customFormat="1" ht="18" customHeight="1">
      <c r="A12" s="43" t="s">
        <v>350</v>
      </c>
      <c r="B12" s="55">
        <v>22316</v>
      </c>
      <c r="C12" s="184">
        <f t="shared" si="7"/>
        <v>9.596092073634829</v>
      </c>
      <c r="D12" s="44">
        <f>SUM(D13:D14)</f>
        <v>8460</v>
      </c>
      <c r="E12" s="56">
        <f>AVERAGE(E13:E14)</f>
        <v>3.639671626199342</v>
      </c>
      <c r="F12" s="44">
        <f>SUM(F13:F14)</f>
        <v>18994</v>
      </c>
      <c r="G12" s="184">
        <f aca="true" t="shared" si="8" ref="G12:G35">F12/$F$6*100</f>
        <v>7.441419487790259</v>
      </c>
      <c r="H12" s="44">
        <f>SUM(H13:H14)</f>
        <v>5038</v>
      </c>
      <c r="I12" s="56">
        <f>AVERAGE(I13:I14)</f>
        <v>6.891317105680335</v>
      </c>
      <c r="J12" s="44">
        <v>25203</v>
      </c>
      <c r="K12" s="184">
        <f t="shared" si="4"/>
        <v>9.048414023372287</v>
      </c>
      <c r="L12" s="44">
        <v>6712</v>
      </c>
      <c r="M12" s="56">
        <v>6.696261460990397</v>
      </c>
      <c r="N12" s="44">
        <v>25876</v>
      </c>
      <c r="O12" s="184">
        <f t="shared" si="5"/>
        <v>9.09586228957294</v>
      </c>
      <c r="P12" s="44">
        <f>SUM(P13:P14)</f>
        <v>6777</v>
      </c>
      <c r="Q12" s="56">
        <f>AVERAGE(Q13:Q14)</f>
        <v>6.761301354718432</v>
      </c>
      <c r="R12" s="44">
        <f>R13+R14</f>
        <v>26279</v>
      </c>
      <c r="S12" s="184">
        <f t="shared" si="1"/>
        <v>9.065663012205304</v>
      </c>
      <c r="T12" s="44">
        <v>6774</v>
      </c>
      <c r="U12" s="56">
        <v>6.7363300553285725</v>
      </c>
      <c r="V12" s="44">
        <f>V13+V14</f>
        <v>26000</v>
      </c>
      <c r="W12" s="184">
        <f t="shared" si="2"/>
        <v>8.900329996850651</v>
      </c>
      <c r="X12" s="44">
        <v>6833</v>
      </c>
      <c r="Y12" s="56">
        <v>6.707726924039391</v>
      </c>
      <c r="Z12" s="44">
        <f>Z13+Z14</f>
        <v>25509</v>
      </c>
      <c r="AA12" s="184">
        <f t="shared" si="3"/>
        <v>8.732250688063973</v>
      </c>
      <c r="AB12" s="60">
        <v>43211</v>
      </c>
      <c r="AC12" s="83">
        <v>7.84469283682291</v>
      </c>
      <c r="AD12" s="558">
        <f>SUM(AD13:AD14)</f>
        <v>32020</v>
      </c>
      <c r="AE12" s="183">
        <f>AD12/$AD$6*100</f>
        <v>7.990995779895732</v>
      </c>
      <c r="AF12" s="45" t="s">
        <v>351</v>
      </c>
      <c r="AG12" s="44"/>
    </row>
    <row r="13" spans="1:33" s="186" customFormat="1" ht="18" customHeight="1">
      <c r="A13" s="46" t="s">
        <v>344</v>
      </c>
      <c r="B13" s="64">
        <v>11450</v>
      </c>
      <c r="C13" s="185">
        <f t="shared" si="7"/>
        <v>4.92360881175474</v>
      </c>
      <c r="D13" s="66">
        <v>4331</v>
      </c>
      <c r="E13" s="65">
        <f>(D13/$B$7)*100</f>
        <v>3.774785374994553</v>
      </c>
      <c r="F13" s="66">
        <v>10073</v>
      </c>
      <c r="G13" s="185">
        <f t="shared" si="8"/>
        <v>3.9463735127151347</v>
      </c>
      <c r="H13" s="66">
        <v>2662</v>
      </c>
      <c r="I13" s="65">
        <f>(H13/$D$7)*100</f>
        <v>6.784931437018912</v>
      </c>
      <c r="J13" s="66">
        <v>13269</v>
      </c>
      <c r="K13" s="185">
        <f t="shared" si="4"/>
        <v>4.763853734719156</v>
      </c>
      <c r="L13" s="66">
        <v>3483</v>
      </c>
      <c r="M13" s="65">
        <v>6.932584940586374</v>
      </c>
      <c r="N13" s="66">
        <v>13696</v>
      </c>
      <c r="O13" s="185">
        <f t="shared" si="5"/>
        <v>4.8143812767812255</v>
      </c>
      <c r="P13" s="66">
        <v>3479</v>
      </c>
      <c r="Q13" s="65">
        <f>(P13/$L$7)*100</f>
        <v>6.924623315618718</v>
      </c>
      <c r="R13" s="66">
        <v>13797</v>
      </c>
      <c r="S13" s="185">
        <f t="shared" si="1"/>
        <v>4.759654194581094</v>
      </c>
      <c r="T13" s="66">
        <v>3522</v>
      </c>
      <c r="U13" s="65">
        <v>6.967359050445104</v>
      </c>
      <c r="V13" s="66">
        <v>13720</v>
      </c>
      <c r="W13" s="185">
        <f t="shared" si="2"/>
        <v>4.696635675261191</v>
      </c>
      <c r="X13" s="66">
        <v>3612</v>
      </c>
      <c r="Y13" s="65">
        <v>7.038877521192634</v>
      </c>
      <c r="Z13" s="66">
        <v>13448</v>
      </c>
      <c r="AA13" s="185">
        <f t="shared" si="3"/>
        <v>4.603524530678753</v>
      </c>
      <c r="AB13" s="531">
        <v>22584</v>
      </c>
      <c r="AC13" s="82">
        <v>4.099987110384129</v>
      </c>
      <c r="AD13" s="557">
        <v>16874</v>
      </c>
      <c r="AE13" s="183">
        <f t="shared" si="6"/>
        <v>4.2111200121786565</v>
      </c>
      <c r="AF13" s="47" t="s">
        <v>345</v>
      </c>
      <c r="AG13" s="71"/>
    </row>
    <row r="14" spans="1:33" s="186" customFormat="1" ht="18" customHeight="1">
      <c r="A14" s="46" t="s">
        <v>346</v>
      </c>
      <c r="B14" s="64">
        <v>10866</v>
      </c>
      <c r="C14" s="185">
        <f t="shared" si="7"/>
        <v>4.672483261880087</v>
      </c>
      <c r="D14" s="66">
        <v>4129</v>
      </c>
      <c r="E14" s="65">
        <f>(D14/$B$8)*100</f>
        <v>3.5045578774041317</v>
      </c>
      <c r="F14" s="66">
        <v>8921</v>
      </c>
      <c r="G14" s="185">
        <f t="shared" si="8"/>
        <v>3.4950459750751235</v>
      </c>
      <c r="H14" s="66">
        <v>2376</v>
      </c>
      <c r="I14" s="65">
        <f>(H14/$D$8)*100</f>
        <v>6.997702774341756</v>
      </c>
      <c r="J14" s="66">
        <v>11934</v>
      </c>
      <c r="K14" s="185">
        <f t="shared" si="4"/>
        <v>4.2845602886531315</v>
      </c>
      <c r="L14" s="66">
        <v>3229</v>
      </c>
      <c r="M14" s="65">
        <v>6.459937981394419</v>
      </c>
      <c r="N14" s="66">
        <v>12180</v>
      </c>
      <c r="O14" s="185">
        <f t="shared" si="5"/>
        <v>4.281481012791716</v>
      </c>
      <c r="P14" s="66">
        <v>3298</v>
      </c>
      <c r="Q14" s="65">
        <f>(P14/$L$8)*100</f>
        <v>6.597979393818146</v>
      </c>
      <c r="R14" s="66">
        <v>12482</v>
      </c>
      <c r="S14" s="185">
        <f t="shared" si="1"/>
        <v>4.3060088176242095</v>
      </c>
      <c r="T14" s="66">
        <v>3252</v>
      </c>
      <c r="U14" s="65">
        <v>6.505301060212042</v>
      </c>
      <c r="V14" s="66">
        <v>12280</v>
      </c>
      <c r="W14" s="185">
        <f t="shared" si="2"/>
        <v>4.203694321589462</v>
      </c>
      <c r="X14" s="66">
        <v>3221</v>
      </c>
      <c r="Y14" s="65">
        <v>6.3765763268861475</v>
      </c>
      <c r="Z14" s="66">
        <v>12061</v>
      </c>
      <c r="AA14" s="185">
        <f t="shared" si="3"/>
        <v>4.12872615738522</v>
      </c>
      <c r="AB14" s="531">
        <v>20627</v>
      </c>
      <c r="AC14" s="82">
        <v>3.744705726438781</v>
      </c>
      <c r="AD14" s="557">
        <v>15146</v>
      </c>
      <c r="AE14" s="183">
        <f t="shared" si="6"/>
        <v>3.779875767717076</v>
      </c>
      <c r="AF14" s="47" t="s">
        <v>347</v>
      </c>
      <c r="AG14" s="71"/>
    </row>
    <row r="15" spans="1:33" s="16" customFormat="1" ht="18" customHeight="1">
      <c r="A15" s="43" t="s">
        <v>352</v>
      </c>
      <c r="B15" s="55">
        <v>22752</v>
      </c>
      <c r="C15" s="184">
        <f t="shared" si="7"/>
        <v>9.783576217034398</v>
      </c>
      <c r="D15" s="44">
        <f>SUM(D16:D17)</f>
        <v>10352</v>
      </c>
      <c r="E15" s="56">
        <f>AVERAGE(E16:E17)</f>
        <v>4.453221568681571</v>
      </c>
      <c r="F15" s="44">
        <f>SUM(F16:F17)</f>
        <v>22522</v>
      </c>
      <c r="G15" s="184">
        <f t="shared" si="8"/>
        <v>8.823610071812793</v>
      </c>
      <c r="H15" s="44">
        <f>SUM(H16:H17)</f>
        <v>7042</v>
      </c>
      <c r="I15" s="56">
        <f>AVERAGE(I16:I17)</f>
        <v>9.662424995115195</v>
      </c>
      <c r="J15" s="44">
        <v>19475</v>
      </c>
      <c r="K15" s="184">
        <f t="shared" si="4"/>
        <v>6.991939971637316</v>
      </c>
      <c r="L15" s="44">
        <v>5111</v>
      </c>
      <c r="M15" s="56">
        <v>5.098797428484332</v>
      </c>
      <c r="N15" s="44">
        <v>20722</v>
      </c>
      <c r="O15" s="184">
        <f t="shared" si="5"/>
        <v>7.284141998938417</v>
      </c>
      <c r="P15" s="44">
        <f>SUM(P16:P17)</f>
        <v>5209</v>
      </c>
      <c r="Q15" s="56">
        <f>AVERAGE(Q16:Q17)</f>
        <v>5.196607667636968</v>
      </c>
      <c r="R15" s="44">
        <f>R16+R17</f>
        <v>22140</v>
      </c>
      <c r="S15" s="184">
        <f t="shared" si="1"/>
        <v>7.637801251578272</v>
      </c>
      <c r="T15" s="44">
        <v>5541</v>
      </c>
      <c r="U15" s="56">
        <v>5.510119432392909</v>
      </c>
      <c r="V15" s="44">
        <f>V16+V17</f>
        <v>23436</v>
      </c>
      <c r="W15" s="184">
        <f t="shared" si="2"/>
        <v>8.02262053100738</v>
      </c>
      <c r="X15" s="44">
        <v>5945</v>
      </c>
      <c r="Y15" s="56">
        <v>5.836774327090691</v>
      </c>
      <c r="Z15" s="44">
        <f>Z16+Z17</f>
        <v>25004</v>
      </c>
      <c r="AA15" s="184">
        <f t="shared" si="3"/>
        <v>8.559378893894372</v>
      </c>
      <c r="AB15" s="60">
        <v>41887</v>
      </c>
      <c r="AC15" s="83">
        <v>7.6043287324061275</v>
      </c>
      <c r="AD15" s="558">
        <f>SUM(AD16:AD17)</f>
        <v>32652</v>
      </c>
      <c r="AE15" s="183">
        <f>AD15/$AD$6*100</f>
        <v>8.148719369305292</v>
      </c>
      <c r="AF15" s="45" t="s">
        <v>353</v>
      </c>
      <c r="AG15" s="44"/>
    </row>
    <row r="16" spans="1:33" s="186" customFormat="1" ht="18" customHeight="1">
      <c r="A16" s="46" t="s">
        <v>344</v>
      </c>
      <c r="B16" s="64">
        <v>11837</v>
      </c>
      <c r="C16" s="185">
        <f t="shared" si="7"/>
        <v>5.090022489497018</v>
      </c>
      <c r="D16" s="66">
        <v>5262</v>
      </c>
      <c r="E16" s="65">
        <f>(D16/$B$7)*100</f>
        <v>4.586220420970061</v>
      </c>
      <c r="F16" s="66">
        <v>11631</v>
      </c>
      <c r="G16" s="185">
        <f t="shared" si="8"/>
        <v>4.556762665183137</v>
      </c>
      <c r="H16" s="66">
        <v>3570</v>
      </c>
      <c r="I16" s="65">
        <f>(H16/$D$7)*100</f>
        <v>9.099250649946475</v>
      </c>
      <c r="J16" s="66">
        <v>10325</v>
      </c>
      <c r="K16" s="185">
        <f t="shared" si="4"/>
        <v>3.7068950042185</v>
      </c>
      <c r="L16" s="66">
        <v>2695</v>
      </c>
      <c r="M16" s="65">
        <v>5.364144821958162</v>
      </c>
      <c r="N16" s="66">
        <v>10887</v>
      </c>
      <c r="O16" s="185">
        <f t="shared" si="5"/>
        <v>3.8269691121726934</v>
      </c>
      <c r="P16" s="66">
        <v>2738</v>
      </c>
      <c r="Q16" s="65">
        <f>(P16/$L$7)*100</f>
        <v>5.449732290360462</v>
      </c>
      <c r="R16" s="66">
        <v>11721</v>
      </c>
      <c r="S16" s="185">
        <f t="shared" si="1"/>
        <v>4.043480960693267</v>
      </c>
      <c r="T16" s="66">
        <v>2887</v>
      </c>
      <c r="U16" s="65">
        <v>5.711177052423343</v>
      </c>
      <c r="V16" s="66">
        <v>12383</v>
      </c>
      <c r="W16" s="185">
        <f aca="true" t="shared" si="9" ref="W16:W35">V16/$V$6*100</f>
        <v>4.23895332119237</v>
      </c>
      <c r="X16" s="66">
        <v>3093</v>
      </c>
      <c r="Y16" s="65">
        <v>6.027477345805321</v>
      </c>
      <c r="Z16" s="66">
        <v>13252</v>
      </c>
      <c r="AA16" s="185">
        <f aca="true" t="shared" si="10" ref="AA16:AA35">Z16/$V$6*100</f>
        <v>4.536429735317879</v>
      </c>
      <c r="AB16" s="531">
        <v>22046</v>
      </c>
      <c r="AC16" s="82">
        <v>4.0023164999791225</v>
      </c>
      <c r="AD16" s="557">
        <v>17190</v>
      </c>
      <c r="AE16" s="183">
        <f t="shared" si="6"/>
        <v>4.2899818068834366</v>
      </c>
      <c r="AF16" s="47" t="s">
        <v>345</v>
      </c>
      <c r="AG16" s="71"/>
    </row>
    <row r="17" spans="1:33" s="186" customFormat="1" ht="18" customHeight="1">
      <c r="A17" s="46" t="s">
        <v>346</v>
      </c>
      <c r="B17" s="64">
        <v>10915</v>
      </c>
      <c r="C17" s="185">
        <f t="shared" si="7"/>
        <v>4.693553727537378</v>
      </c>
      <c r="D17" s="66">
        <v>5090</v>
      </c>
      <c r="E17" s="65">
        <f>(D17/$B$8)*100</f>
        <v>4.320222716393081</v>
      </c>
      <c r="F17" s="66">
        <v>10891</v>
      </c>
      <c r="G17" s="185">
        <f t="shared" si="8"/>
        <v>4.266847406629657</v>
      </c>
      <c r="H17" s="66">
        <v>3472</v>
      </c>
      <c r="I17" s="65">
        <f>(H17/$D$8)*100</f>
        <v>10.225599340283914</v>
      </c>
      <c r="J17" s="66">
        <v>9150</v>
      </c>
      <c r="K17" s="185">
        <f t="shared" si="4"/>
        <v>3.2850449674188162</v>
      </c>
      <c r="L17" s="66">
        <v>2416</v>
      </c>
      <c r="M17" s="65">
        <v>4.833450035010503</v>
      </c>
      <c r="N17" s="66">
        <v>9835</v>
      </c>
      <c r="O17" s="185">
        <f t="shared" si="5"/>
        <v>3.457172886765724</v>
      </c>
      <c r="P17" s="66">
        <v>2471</v>
      </c>
      <c r="Q17" s="65">
        <f>(P17/$L$8)*100</f>
        <v>4.943483044913474</v>
      </c>
      <c r="R17" s="66">
        <v>10419</v>
      </c>
      <c r="S17" s="185">
        <f t="shared" si="1"/>
        <v>3.594320290885005</v>
      </c>
      <c r="T17" s="66">
        <v>2654</v>
      </c>
      <c r="U17" s="65">
        <v>5.309061812362473</v>
      </c>
      <c r="V17" s="66">
        <v>11053</v>
      </c>
      <c r="W17" s="185">
        <f t="shared" si="9"/>
        <v>3.78366720981501</v>
      </c>
      <c r="X17" s="66">
        <v>2852</v>
      </c>
      <c r="Y17" s="65">
        <v>5.646071308376062</v>
      </c>
      <c r="Z17" s="66">
        <v>11752</v>
      </c>
      <c r="AA17" s="185">
        <f t="shared" si="10"/>
        <v>4.022949158576495</v>
      </c>
      <c r="AB17" s="531">
        <v>19841</v>
      </c>
      <c r="AC17" s="82">
        <v>3.602012232427006</v>
      </c>
      <c r="AD17" s="557">
        <v>15462</v>
      </c>
      <c r="AE17" s="183">
        <v>3.8</v>
      </c>
      <c r="AF17" s="47" t="s">
        <v>347</v>
      </c>
      <c r="AG17" s="71"/>
    </row>
    <row r="18" spans="1:33" s="16" customFormat="1" ht="18" customHeight="1">
      <c r="A18" s="43" t="s">
        <v>354</v>
      </c>
      <c r="B18" s="55">
        <v>26663</v>
      </c>
      <c r="C18" s="184">
        <f t="shared" si="7"/>
        <v>11.465343384088788</v>
      </c>
      <c r="D18" s="44">
        <f>SUM(D19:D20)</f>
        <v>13118</v>
      </c>
      <c r="E18" s="56">
        <f>AVERAGE(E19:E20)</f>
        <v>5.64377201548149</v>
      </c>
      <c r="F18" s="44">
        <f>SUM(F19:F20)</f>
        <v>22795</v>
      </c>
      <c r="G18" s="184">
        <f t="shared" si="8"/>
        <v>8.930565295576441</v>
      </c>
      <c r="H18" s="44">
        <f>SUM(H19:H20)</f>
        <v>7334</v>
      </c>
      <c r="I18" s="56">
        <f>AVERAGE(I19:I20)</f>
        <v>10.040694658785723</v>
      </c>
      <c r="J18" s="44">
        <v>22277</v>
      </c>
      <c r="K18" s="184">
        <f t="shared" si="4"/>
        <v>7.997917676414096</v>
      </c>
      <c r="L18" s="44">
        <v>7222</v>
      </c>
      <c r="M18" s="56">
        <v>7.2050383252552646</v>
      </c>
      <c r="N18" s="44">
        <v>21097</v>
      </c>
      <c r="O18" s="184">
        <f t="shared" si="5"/>
        <v>7.41596099563767</v>
      </c>
      <c r="P18" s="44">
        <f>SUM(P19:P20)</f>
        <v>6635</v>
      </c>
      <c r="Q18" s="56">
        <f>AVERAGE(Q19:Q20)</f>
        <v>6.6193810691922765</v>
      </c>
      <c r="R18" s="44">
        <f>R19+R20</f>
        <v>20049</v>
      </c>
      <c r="S18" s="184">
        <f t="shared" si="1"/>
        <v>6.91645335559588</v>
      </c>
      <c r="T18" s="44">
        <v>6054</v>
      </c>
      <c r="U18" s="56">
        <v>6.020363320933226</v>
      </c>
      <c r="V18" s="44">
        <f>V19+V20</f>
        <v>19267</v>
      </c>
      <c r="W18" s="184">
        <f t="shared" si="9"/>
        <v>6.595486848050827</v>
      </c>
      <c r="X18" s="44">
        <v>5703</v>
      </c>
      <c r="Y18" s="56">
        <v>5.598531530686909</v>
      </c>
      <c r="Z18" s="44">
        <f>Z19+Z20</f>
        <v>19177</v>
      </c>
      <c r="AA18" s="184">
        <f t="shared" si="10"/>
        <v>6.564678013446344</v>
      </c>
      <c r="AB18" s="60">
        <v>33886</v>
      </c>
      <c r="AC18" s="83">
        <v>6.1517961044313045</v>
      </c>
      <c r="AD18" s="558">
        <f>SUM(AD19:AD20)</f>
        <v>24623</v>
      </c>
      <c r="AE18" s="183">
        <f>AD18/$AD$6*100</f>
        <v>6.144980920936059</v>
      </c>
      <c r="AF18" s="45" t="s">
        <v>355</v>
      </c>
      <c r="AG18" s="44"/>
    </row>
    <row r="19" spans="1:33" s="186" customFormat="1" ht="18" customHeight="1">
      <c r="A19" s="46" t="s">
        <v>344</v>
      </c>
      <c r="B19" s="64">
        <v>13547</v>
      </c>
      <c r="C19" s="185">
        <f t="shared" si="7"/>
        <v>5.825338739986154</v>
      </c>
      <c r="D19" s="66">
        <v>6727</v>
      </c>
      <c r="E19" s="65">
        <f>(D19/$B$7)*100</f>
        <v>5.863075783326797</v>
      </c>
      <c r="F19" s="66">
        <v>11825</v>
      </c>
      <c r="G19" s="185">
        <f t="shared" si="8"/>
        <v>4.6327674762093185</v>
      </c>
      <c r="H19" s="66">
        <v>3831</v>
      </c>
      <c r="I19" s="65">
        <f>(H19/$D$7)*100</f>
        <v>9.764489983177855</v>
      </c>
      <c r="J19" s="66">
        <v>11400</v>
      </c>
      <c r="K19" s="185">
        <f t="shared" si="4"/>
        <v>4.092842910226722</v>
      </c>
      <c r="L19" s="66">
        <v>3753</v>
      </c>
      <c r="M19" s="65">
        <v>7.469994625903147</v>
      </c>
      <c r="N19" s="66">
        <v>10939</v>
      </c>
      <c r="O19" s="185">
        <f t="shared" si="5"/>
        <v>3.845248013048323</v>
      </c>
      <c r="P19" s="66">
        <v>3455</v>
      </c>
      <c r="Q19" s="65">
        <f>(P19/$L$7)*100</f>
        <v>6.876853565812782</v>
      </c>
      <c r="R19" s="66">
        <v>10405</v>
      </c>
      <c r="S19" s="185">
        <f t="shared" si="1"/>
        <v>3.589490606263411</v>
      </c>
      <c r="T19" s="66">
        <v>3145</v>
      </c>
      <c r="U19" s="65">
        <v>6.2215628090999004</v>
      </c>
      <c r="V19" s="66">
        <v>10014</v>
      </c>
      <c r="W19" s="185">
        <f t="shared" si="9"/>
        <v>3.427996330325478</v>
      </c>
      <c r="X19" s="66">
        <v>3009</v>
      </c>
      <c r="Y19" s="65">
        <v>5.863782519731073</v>
      </c>
      <c r="Z19" s="66">
        <v>9993</v>
      </c>
      <c r="AA19" s="185">
        <f t="shared" si="10"/>
        <v>3.420807602251099</v>
      </c>
      <c r="AB19" s="531">
        <v>17609</v>
      </c>
      <c r="AC19" s="82">
        <v>3.1968062799660877</v>
      </c>
      <c r="AD19" s="557">
        <v>13052</v>
      </c>
      <c r="AE19" s="183">
        <v>3.2</v>
      </c>
      <c r="AF19" s="47" t="s">
        <v>345</v>
      </c>
      <c r="AG19" s="71"/>
    </row>
    <row r="20" spans="1:33" s="186" customFormat="1" ht="18" customHeight="1">
      <c r="A20" s="46" t="s">
        <v>346</v>
      </c>
      <c r="B20" s="64">
        <v>13116</v>
      </c>
      <c r="C20" s="185">
        <f t="shared" si="7"/>
        <v>5.640004644102635</v>
      </c>
      <c r="D20" s="66">
        <v>6391</v>
      </c>
      <c r="E20" s="65">
        <f>(D20/$B$8)*100</f>
        <v>5.4244682476361845</v>
      </c>
      <c r="F20" s="66">
        <v>10970</v>
      </c>
      <c r="G20" s="185">
        <f t="shared" si="8"/>
        <v>4.297797819367123</v>
      </c>
      <c r="H20" s="66">
        <v>3503</v>
      </c>
      <c r="I20" s="65">
        <f>(H20/$D$8)*100</f>
        <v>10.316899334393591</v>
      </c>
      <c r="J20" s="66">
        <v>10877</v>
      </c>
      <c r="K20" s="185">
        <f t="shared" si="4"/>
        <v>3.9050747661873735</v>
      </c>
      <c r="L20" s="66">
        <v>3469</v>
      </c>
      <c r="M20" s="65">
        <v>6.940082024607381</v>
      </c>
      <c r="N20" s="66">
        <v>10158</v>
      </c>
      <c r="O20" s="185">
        <f t="shared" si="5"/>
        <v>3.570712982589347</v>
      </c>
      <c r="P20" s="66">
        <v>3180</v>
      </c>
      <c r="Q20" s="65">
        <f>(P20/$L$8)*100</f>
        <v>6.361908572571771</v>
      </c>
      <c r="R20" s="66">
        <v>9644</v>
      </c>
      <c r="S20" s="185">
        <f t="shared" si="1"/>
        <v>3.326962749332468</v>
      </c>
      <c r="T20" s="66">
        <v>2909</v>
      </c>
      <c r="U20" s="65">
        <v>5.819163832766553</v>
      </c>
      <c r="V20" s="66">
        <v>9253</v>
      </c>
      <c r="W20" s="185">
        <f t="shared" si="9"/>
        <v>3.167490517725349</v>
      </c>
      <c r="X20" s="66">
        <v>2694</v>
      </c>
      <c r="Y20" s="65">
        <v>5.333280541642745</v>
      </c>
      <c r="Z20" s="66">
        <v>9184</v>
      </c>
      <c r="AA20" s="185">
        <f t="shared" si="10"/>
        <v>3.143870411195246</v>
      </c>
      <c r="AB20" s="531">
        <v>16277</v>
      </c>
      <c r="AC20" s="82">
        <v>2.9549898244652173</v>
      </c>
      <c r="AD20" s="557">
        <v>11571</v>
      </c>
      <c r="AE20" s="183">
        <v>2.9</v>
      </c>
      <c r="AF20" s="47" t="s">
        <v>347</v>
      </c>
      <c r="AG20" s="71"/>
    </row>
    <row r="21" spans="1:33" s="16" customFormat="1" ht="18" customHeight="1">
      <c r="A21" s="43" t="s">
        <v>356</v>
      </c>
      <c r="B21" s="55">
        <v>24750</v>
      </c>
      <c r="C21" s="184">
        <f t="shared" si="7"/>
        <v>10.64273520444802</v>
      </c>
      <c r="D21" s="44">
        <f>SUM(D22:D23)</f>
        <v>13514</v>
      </c>
      <c r="E21" s="56">
        <f>AVERAGE(E22:E23)</f>
        <v>5.825238278326195</v>
      </c>
      <c r="F21" s="44">
        <f>SUM(F22:F23)</f>
        <v>25318</v>
      </c>
      <c r="G21" s="184">
        <f t="shared" si="8"/>
        <v>9.919019616293237</v>
      </c>
      <c r="H21" s="44">
        <f>SUM(H22:H23)</f>
        <v>8985</v>
      </c>
      <c r="I21" s="56">
        <f>AVERAGE(I22:I23)</f>
        <v>12.175652479745926</v>
      </c>
      <c r="J21" s="44">
        <v>22477</v>
      </c>
      <c r="K21" s="184">
        <f t="shared" si="4"/>
        <v>8.06972193799702</v>
      </c>
      <c r="L21" s="44">
        <v>8421</v>
      </c>
      <c r="M21" s="56">
        <v>8.400713024560023</v>
      </c>
      <c r="N21" s="44">
        <v>23219</v>
      </c>
      <c r="O21" s="184">
        <f t="shared" si="5"/>
        <v>8.161880758293172</v>
      </c>
      <c r="P21" s="44">
        <f>SUM(P22:P23)</f>
        <v>8279</v>
      </c>
      <c r="Q21" s="56">
        <f>AVERAGE(Q22:Q23)</f>
        <v>8.25943495713669</v>
      </c>
      <c r="R21" s="44">
        <f>R22+R23</f>
        <v>23771</v>
      </c>
      <c r="S21" s="184">
        <f t="shared" si="1"/>
        <v>8.200459509993998</v>
      </c>
      <c r="T21" s="44">
        <v>8180</v>
      </c>
      <c r="U21" s="56">
        <v>8.133824588854466</v>
      </c>
      <c r="V21" s="44">
        <f>V22+V23</f>
        <v>23791</v>
      </c>
      <c r="W21" s="184">
        <f t="shared" si="9"/>
        <v>8.144144267502842</v>
      </c>
      <c r="X21" s="44">
        <v>8224</v>
      </c>
      <c r="Y21" s="56">
        <v>8.073337873981979</v>
      </c>
      <c r="Z21" s="44">
        <f>Z22+Z23</f>
        <v>23082</v>
      </c>
      <c r="AA21" s="184">
        <f t="shared" si="10"/>
        <v>7.901439114896414</v>
      </c>
      <c r="AB21" s="60">
        <v>43064</v>
      </c>
      <c r="AC21" s="83">
        <v>7.818005885652768</v>
      </c>
      <c r="AD21" s="558">
        <f>SUM(AD22:AD23)</f>
        <v>29391</v>
      </c>
      <c r="AE21" s="183">
        <f>AD21/$AD$6*100</f>
        <v>7.33489559546894</v>
      </c>
      <c r="AF21" s="45" t="s">
        <v>357</v>
      </c>
      <c r="AG21" s="44"/>
    </row>
    <row r="22" spans="1:33" s="186" customFormat="1" ht="18" customHeight="1">
      <c r="A22" s="46" t="s">
        <v>344</v>
      </c>
      <c r="B22" s="64">
        <v>12351</v>
      </c>
      <c r="C22" s="185">
        <f t="shared" si="7"/>
        <v>5.311047374146969</v>
      </c>
      <c r="D22" s="66">
        <v>7903</v>
      </c>
      <c r="E22" s="65">
        <f>(D22/$B$7)*100</f>
        <v>6.888046367716913</v>
      </c>
      <c r="F22" s="66">
        <v>12701</v>
      </c>
      <c r="G22" s="185">
        <f t="shared" si="8"/>
        <v>4.975964457956411</v>
      </c>
      <c r="H22" s="66">
        <v>5326</v>
      </c>
      <c r="I22" s="65">
        <f>(H22/$D$7)*100</f>
        <v>13.57496049344956</v>
      </c>
      <c r="J22" s="66">
        <v>11649</v>
      </c>
      <c r="K22" s="185">
        <f t="shared" si="4"/>
        <v>4.1822392158974635</v>
      </c>
      <c r="L22" s="66">
        <v>4476</v>
      </c>
      <c r="M22" s="65">
        <v>8.90905833880695</v>
      </c>
      <c r="N22" s="66">
        <v>11954</v>
      </c>
      <c r="O22" s="185">
        <f t="shared" si="5"/>
        <v>4.202038097447633</v>
      </c>
      <c r="P22" s="66">
        <v>4326</v>
      </c>
      <c r="Q22" s="65">
        <f>(P22/$L$7)*100</f>
        <v>8.610497402519854</v>
      </c>
      <c r="R22" s="66">
        <v>12320</v>
      </c>
      <c r="S22" s="185">
        <f t="shared" si="1"/>
        <v>4.250122467002905</v>
      </c>
      <c r="T22" s="66">
        <v>4315</v>
      </c>
      <c r="U22" s="65">
        <v>8.536102868447081</v>
      </c>
      <c r="V22" s="66">
        <v>12241</v>
      </c>
      <c r="W22" s="185">
        <f t="shared" si="9"/>
        <v>4.190343826594186</v>
      </c>
      <c r="X22" s="66">
        <v>4340</v>
      </c>
      <c r="Y22" s="65">
        <v>8.457566013836109</v>
      </c>
      <c r="Z22" s="66">
        <v>11899</v>
      </c>
      <c r="AA22" s="185">
        <f t="shared" si="10"/>
        <v>4.0732702550971505</v>
      </c>
      <c r="AB22" s="531">
        <v>22507</v>
      </c>
      <c r="AC22" s="82">
        <v>4.086008231199769</v>
      </c>
      <c r="AD22" s="557">
        <v>15312</v>
      </c>
      <c r="AE22" s="183">
        <f t="shared" si="6"/>
        <v>3.8213031662012322</v>
      </c>
      <c r="AF22" s="47" t="s">
        <v>345</v>
      </c>
      <c r="AG22" s="71"/>
    </row>
    <row r="23" spans="1:33" s="186" customFormat="1" ht="18" customHeight="1">
      <c r="A23" s="46" t="s">
        <v>346</v>
      </c>
      <c r="B23" s="64">
        <v>12399</v>
      </c>
      <c r="C23" s="185">
        <f t="shared" si="7"/>
        <v>5.33168783030105</v>
      </c>
      <c r="D23" s="66">
        <v>5611</v>
      </c>
      <c r="E23" s="65">
        <f>(D23/$B$8)*100</f>
        <v>4.762430188935476</v>
      </c>
      <c r="F23" s="66">
        <v>12617</v>
      </c>
      <c r="G23" s="185">
        <f t="shared" si="8"/>
        <v>4.9430551583368265</v>
      </c>
      <c r="H23" s="66">
        <v>3659</v>
      </c>
      <c r="I23" s="65">
        <f>(H23/$D$8)*100</f>
        <v>10.776344466042293</v>
      </c>
      <c r="J23" s="66">
        <v>10828</v>
      </c>
      <c r="K23" s="185">
        <f t="shared" si="4"/>
        <v>3.8874827220995565</v>
      </c>
      <c r="L23" s="66">
        <v>3945</v>
      </c>
      <c r="M23" s="65">
        <v>7.892367710313095</v>
      </c>
      <c r="N23" s="66">
        <v>11265</v>
      </c>
      <c r="O23" s="185">
        <f t="shared" si="5"/>
        <v>3.9598426608455397</v>
      </c>
      <c r="P23" s="66">
        <v>3953</v>
      </c>
      <c r="Q23" s="65">
        <f>(P23/$L$8)*100</f>
        <v>7.908372511753527</v>
      </c>
      <c r="R23" s="66">
        <v>11451</v>
      </c>
      <c r="S23" s="185">
        <f t="shared" si="1"/>
        <v>3.950337042991093</v>
      </c>
      <c r="T23" s="66">
        <v>3865</v>
      </c>
      <c r="U23" s="65">
        <v>7.731546309261852</v>
      </c>
      <c r="V23" s="66">
        <v>11550</v>
      </c>
      <c r="W23" s="185">
        <f t="shared" si="9"/>
        <v>3.953800440908655</v>
      </c>
      <c r="X23" s="66">
        <v>3884</v>
      </c>
      <c r="Y23" s="65">
        <v>7.6891097341278485</v>
      </c>
      <c r="Z23" s="66">
        <v>11183</v>
      </c>
      <c r="AA23" s="185">
        <f t="shared" si="10"/>
        <v>3.8281688597992636</v>
      </c>
      <c r="AB23" s="531">
        <v>20557</v>
      </c>
      <c r="AC23" s="82">
        <v>3.7319976544529996</v>
      </c>
      <c r="AD23" s="557">
        <v>14079</v>
      </c>
      <c r="AE23" s="183">
        <f t="shared" si="6"/>
        <v>3.513592429267708</v>
      </c>
      <c r="AF23" s="47" t="s">
        <v>347</v>
      </c>
      <c r="AG23" s="71"/>
    </row>
    <row r="24" spans="1:33" s="16" customFormat="1" ht="18" customHeight="1">
      <c r="A24" s="43" t="s">
        <v>358</v>
      </c>
      <c r="B24" s="55">
        <v>23726</v>
      </c>
      <c r="C24" s="184">
        <f t="shared" si="7"/>
        <v>10.202405473160956</v>
      </c>
      <c r="D24" s="44">
        <f>SUM(D25:D26)</f>
        <v>9480</v>
      </c>
      <c r="E24" s="56">
        <f>AVERAGE(E25:E26)</f>
        <v>4.082315414485165</v>
      </c>
      <c r="F24" s="44">
        <f>SUM(F25:F26)</f>
        <v>25411</v>
      </c>
      <c r="G24" s="184">
        <f t="shared" si="8"/>
        <v>9.955454912300635</v>
      </c>
      <c r="H24" s="44">
        <f>SUM(H25:H26)</f>
        <v>7326</v>
      </c>
      <c r="I24" s="56">
        <f>AVERAGE(I25:I26)</f>
        <v>9.963912385695522</v>
      </c>
      <c r="J24" s="44">
        <v>25591</v>
      </c>
      <c r="K24" s="184">
        <f t="shared" si="4"/>
        <v>9.18771429084316</v>
      </c>
      <c r="L24" s="44">
        <v>9636</v>
      </c>
      <c r="M24" s="56">
        <v>9.611480167841677</v>
      </c>
      <c r="N24" s="44">
        <v>24183</v>
      </c>
      <c r="O24" s="184">
        <f t="shared" si="5"/>
        <v>8.500743459141384</v>
      </c>
      <c r="P24" s="44">
        <f>SUM(P25:P26)</f>
        <v>8777</v>
      </c>
      <c r="Q24" s="56">
        <f>AVERAGE(Q25:Q26)</f>
        <v>8.754730099290928</v>
      </c>
      <c r="R24" s="44">
        <f>R25+R26</f>
        <v>23073</v>
      </c>
      <c r="S24" s="184">
        <f t="shared" si="1"/>
        <v>7.959665233860229</v>
      </c>
      <c r="T24" s="44">
        <v>8458</v>
      </c>
      <c r="U24" s="56">
        <v>8.407957753766382</v>
      </c>
      <c r="V24" s="44">
        <f>V25+V26</f>
        <v>21466</v>
      </c>
      <c r="W24" s="184">
        <f t="shared" si="9"/>
        <v>7.3482493735536965</v>
      </c>
      <c r="X24" s="44">
        <v>7847</v>
      </c>
      <c r="Y24" s="56">
        <v>7.701218587036844</v>
      </c>
      <c r="Z24" s="44">
        <f>Z25+Z26</f>
        <v>21423</v>
      </c>
      <c r="AA24" s="184">
        <f t="shared" si="10"/>
        <v>7.333529597020444</v>
      </c>
      <c r="AB24" s="60">
        <v>40200</v>
      </c>
      <c r="AC24" s="83">
        <v>7.298064197548794</v>
      </c>
      <c r="AD24" s="558">
        <f>SUM(AD25:AD26)</f>
        <v>28992</v>
      </c>
      <c r="AE24" s="183">
        <f>AD24/$AD$6*100</f>
        <v>7.235320101522083</v>
      </c>
      <c r="AF24" s="45" t="s">
        <v>359</v>
      </c>
      <c r="AG24" s="44"/>
    </row>
    <row r="25" spans="1:33" s="186" customFormat="1" ht="18" customHeight="1">
      <c r="A25" s="46" t="s">
        <v>344</v>
      </c>
      <c r="B25" s="64">
        <v>11269</v>
      </c>
      <c r="C25" s="185">
        <f t="shared" si="7"/>
        <v>4.845777091673726</v>
      </c>
      <c r="D25" s="66">
        <v>5188</v>
      </c>
      <c r="E25" s="65">
        <f>(D25/$B$7)*100</f>
        <v>4.521723972632588</v>
      </c>
      <c r="F25" s="66">
        <v>12395</v>
      </c>
      <c r="G25" s="185">
        <f t="shared" si="8"/>
        <v>4.856080580770783</v>
      </c>
      <c r="H25" s="66">
        <v>4159</v>
      </c>
      <c r="I25" s="65">
        <f>(H25/$D$7)*100</f>
        <v>10.60049956670235</v>
      </c>
      <c r="J25" s="66">
        <v>12102</v>
      </c>
      <c r="K25" s="185">
        <f t="shared" si="4"/>
        <v>4.344875868382789</v>
      </c>
      <c r="L25" s="66">
        <v>5378</v>
      </c>
      <c r="M25" s="65">
        <v>10.704404769013355</v>
      </c>
      <c r="N25" s="66">
        <v>11654</v>
      </c>
      <c r="O25" s="185">
        <f t="shared" si="5"/>
        <v>4.096582900088231</v>
      </c>
      <c r="P25" s="66">
        <v>4886</v>
      </c>
      <c r="Q25" s="65">
        <f>(P25/$L$7)*100</f>
        <v>9.72512489799168</v>
      </c>
      <c r="R25" s="66">
        <v>11265</v>
      </c>
      <c r="S25" s="185">
        <f t="shared" si="1"/>
        <v>3.8861712330184837</v>
      </c>
      <c r="T25" s="66">
        <v>4669</v>
      </c>
      <c r="U25" s="65">
        <v>9.236399604352126</v>
      </c>
      <c r="V25" s="66">
        <v>10632</v>
      </c>
      <c r="W25" s="185">
        <f t="shared" si="9"/>
        <v>3.639550327942928</v>
      </c>
      <c r="X25" s="66">
        <v>4272</v>
      </c>
      <c r="Y25" s="65">
        <v>8.325051154633147</v>
      </c>
      <c r="Z25" s="66">
        <v>10611</v>
      </c>
      <c r="AA25" s="185">
        <f t="shared" si="10"/>
        <v>3.632361599868549</v>
      </c>
      <c r="AB25" s="531">
        <v>20600</v>
      </c>
      <c r="AC25" s="82">
        <v>3.7398040415299794</v>
      </c>
      <c r="AD25" s="557">
        <v>14774</v>
      </c>
      <c r="AE25" s="183">
        <f t="shared" si="6"/>
        <v>3.68703846508993</v>
      </c>
      <c r="AF25" s="47" t="s">
        <v>345</v>
      </c>
      <c r="AG25" s="71"/>
    </row>
    <row r="26" spans="1:33" s="186" customFormat="1" ht="18" customHeight="1">
      <c r="A26" s="46" t="s">
        <v>346</v>
      </c>
      <c r="B26" s="64">
        <v>12457</v>
      </c>
      <c r="C26" s="185">
        <f t="shared" si="7"/>
        <v>5.356628381487231</v>
      </c>
      <c r="D26" s="66">
        <v>4292</v>
      </c>
      <c r="E26" s="65">
        <f>(D26/$B$8)*100</f>
        <v>3.642906856337741</v>
      </c>
      <c r="F26" s="66">
        <v>13016</v>
      </c>
      <c r="G26" s="185">
        <f t="shared" si="8"/>
        <v>5.099374331529852</v>
      </c>
      <c r="H26" s="66">
        <v>3167</v>
      </c>
      <c r="I26" s="65">
        <f>(H26/$D$8)*100</f>
        <v>9.327325204688696</v>
      </c>
      <c r="J26" s="66">
        <v>13489</v>
      </c>
      <c r="K26" s="185">
        <f t="shared" si="4"/>
        <v>4.842838422460373</v>
      </c>
      <c r="L26" s="66">
        <v>4258</v>
      </c>
      <c r="M26" s="65">
        <v>8.51855556667</v>
      </c>
      <c r="N26" s="66">
        <v>12529</v>
      </c>
      <c r="O26" s="185">
        <f t="shared" si="5"/>
        <v>4.404160559053153</v>
      </c>
      <c r="P26" s="66">
        <v>3891</v>
      </c>
      <c r="Q26" s="65">
        <f>(P26/$L$8)*100</f>
        <v>7.784335300590177</v>
      </c>
      <c r="R26" s="66">
        <v>11808</v>
      </c>
      <c r="S26" s="185">
        <f t="shared" si="1"/>
        <v>4.0734940008417455</v>
      </c>
      <c r="T26" s="66">
        <v>3789</v>
      </c>
      <c r="U26" s="65">
        <v>7.579515903180637</v>
      </c>
      <c r="V26" s="66">
        <v>10834</v>
      </c>
      <c r="W26" s="185">
        <f t="shared" si="9"/>
        <v>3.708699045610768</v>
      </c>
      <c r="X26" s="66">
        <v>3575</v>
      </c>
      <c r="Y26" s="65">
        <v>7.0773860194405405</v>
      </c>
      <c r="Z26" s="66">
        <v>10812</v>
      </c>
      <c r="AA26" s="185">
        <f t="shared" si="10"/>
        <v>3.7011679971518947</v>
      </c>
      <c r="AB26" s="531">
        <v>19600</v>
      </c>
      <c r="AC26" s="82">
        <v>3.558260156018815</v>
      </c>
      <c r="AD26" s="557">
        <v>14218</v>
      </c>
      <c r="AE26" s="183">
        <f t="shared" si="6"/>
        <v>3.5482816364321526</v>
      </c>
      <c r="AF26" s="47" t="s">
        <v>347</v>
      </c>
      <c r="AG26" s="71"/>
    </row>
    <row r="27" spans="1:33" s="16" customFormat="1" ht="18" customHeight="1">
      <c r="A27" s="43" t="s">
        <v>360</v>
      </c>
      <c r="B27" s="55">
        <v>23011</v>
      </c>
      <c r="C27" s="184">
        <f t="shared" si="7"/>
        <v>9.894948678365791</v>
      </c>
      <c r="D27" s="44">
        <f>SUM(D28:D29)</f>
        <v>7020</v>
      </c>
      <c r="E27" s="56">
        <f>AVERAGE(E28:E29)</f>
        <v>3.023165743887036</v>
      </c>
      <c r="F27" s="44">
        <f>SUM(F28:F29)</f>
        <v>25521</v>
      </c>
      <c r="G27" s="184">
        <f t="shared" si="8"/>
        <v>9.998550423707233</v>
      </c>
      <c r="H27" s="44">
        <f>SUM(H28:H29)</f>
        <v>6219</v>
      </c>
      <c r="I27" s="56">
        <f>AVERAGE(I28:I29)</f>
        <v>8.48338836807565</v>
      </c>
      <c r="J27" s="44">
        <v>27687</v>
      </c>
      <c r="K27" s="184">
        <f t="shared" si="4"/>
        <v>9.940222952232215</v>
      </c>
      <c r="L27" s="44">
        <v>8650</v>
      </c>
      <c r="M27" s="56">
        <v>8.627258745486547</v>
      </c>
      <c r="N27" s="44">
        <v>28710</v>
      </c>
      <c r="O27" s="184">
        <f t="shared" si="5"/>
        <v>10.092062387294758</v>
      </c>
      <c r="P27" s="44">
        <f>SUM(P28:P29)</f>
        <v>8957</v>
      </c>
      <c r="Q27" s="56">
        <f>AVERAGE(Q28:Q29)</f>
        <v>8.933968600444587</v>
      </c>
      <c r="R27" s="44">
        <f>R28+R29</f>
        <v>29478</v>
      </c>
      <c r="S27" s="184">
        <f t="shared" si="1"/>
        <v>10.169245948239581</v>
      </c>
      <c r="T27" s="44">
        <v>9103</v>
      </c>
      <c r="U27" s="56">
        <v>9.047291753108288</v>
      </c>
      <c r="V27" s="44">
        <f>V28+V29</f>
        <v>29282</v>
      </c>
      <c r="W27" s="184">
        <f t="shared" si="9"/>
        <v>10.0238254987608</v>
      </c>
      <c r="X27" s="44">
        <v>9157</v>
      </c>
      <c r="Y27" s="56">
        <v>8.984424443232507</v>
      </c>
      <c r="Z27" s="44">
        <f>Z28+Z29</f>
        <v>28670</v>
      </c>
      <c r="AA27" s="184">
        <f t="shared" si="10"/>
        <v>9.814325423450315</v>
      </c>
      <c r="AB27" s="60">
        <v>50884</v>
      </c>
      <c r="AC27" s="83">
        <v>9.237679070350072</v>
      </c>
      <c r="AD27" s="558">
        <f>SUM(AD28:AD29)</f>
        <v>36211</v>
      </c>
      <c r="AE27" s="183">
        <f>AD27/$AD$6*100</f>
        <v>9.036912810299949</v>
      </c>
      <c r="AF27" s="45" t="s">
        <v>361</v>
      </c>
      <c r="AG27" s="44"/>
    </row>
    <row r="28" spans="1:33" s="186" customFormat="1" ht="18" customHeight="1">
      <c r="A28" s="46" t="s">
        <v>362</v>
      </c>
      <c r="B28" s="64">
        <v>11395</v>
      </c>
      <c r="C28" s="185">
        <f t="shared" si="7"/>
        <v>4.899958289078189</v>
      </c>
      <c r="D28" s="66">
        <v>3858</v>
      </c>
      <c r="E28" s="65">
        <f>(D28/$B$7)*100</f>
        <v>3.362531049810433</v>
      </c>
      <c r="F28" s="66">
        <v>12468</v>
      </c>
      <c r="G28" s="185">
        <f t="shared" si="8"/>
        <v>4.884680329249707</v>
      </c>
      <c r="H28" s="66">
        <v>3404</v>
      </c>
      <c r="I28" s="65">
        <f>(H28/$D$7)*100</f>
        <v>8.676148238772493</v>
      </c>
      <c r="J28" s="66">
        <v>13523</v>
      </c>
      <c r="K28" s="185">
        <f t="shared" si="4"/>
        <v>4.85504514692947</v>
      </c>
      <c r="L28" s="66">
        <v>4971</v>
      </c>
      <c r="M28" s="65">
        <v>9.894309428554369</v>
      </c>
      <c r="N28" s="66">
        <v>13749</v>
      </c>
      <c r="O28" s="185">
        <f t="shared" si="5"/>
        <v>4.833011694981387</v>
      </c>
      <c r="P28" s="66">
        <v>5046</v>
      </c>
      <c r="Q28" s="65">
        <f>(P28/$L$7)*100</f>
        <v>10.043589896697917</v>
      </c>
      <c r="R28" s="66">
        <v>13996</v>
      </c>
      <c r="S28" s="185">
        <f t="shared" si="1"/>
        <v>4.828304711702327</v>
      </c>
      <c r="T28" s="66">
        <v>5192</v>
      </c>
      <c r="U28" s="65">
        <v>10.271018793273987</v>
      </c>
      <c r="V28" s="66">
        <v>13843</v>
      </c>
      <c r="W28" s="185">
        <f t="shared" si="9"/>
        <v>4.738741082553984</v>
      </c>
      <c r="X28" s="66">
        <v>5144</v>
      </c>
      <c r="Y28" s="65">
        <v>10.024359349118193</v>
      </c>
      <c r="Z28" s="66">
        <v>13614</v>
      </c>
      <c r="AA28" s="185">
        <f t="shared" si="10"/>
        <v>4.660349714504799</v>
      </c>
      <c r="AB28" s="531">
        <v>25801</v>
      </c>
      <c r="AC28" s="82">
        <v>4.684013790073544</v>
      </c>
      <c r="AD28" s="557">
        <v>17843</v>
      </c>
      <c r="AE28" s="183">
        <f t="shared" si="6"/>
        <v>4.452946211763884</v>
      </c>
      <c r="AF28" s="47" t="s">
        <v>345</v>
      </c>
      <c r="AG28" s="71"/>
    </row>
    <row r="29" spans="1:33" s="186" customFormat="1" ht="18" customHeight="1">
      <c r="A29" s="46" t="s">
        <v>363</v>
      </c>
      <c r="B29" s="64">
        <v>11616</v>
      </c>
      <c r="C29" s="185">
        <f t="shared" si="7"/>
        <v>4.9949903892876035</v>
      </c>
      <c r="D29" s="66">
        <v>3162</v>
      </c>
      <c r="E29" s="65">
        <f>(D29/$B$8)*100</f>
        <v>2.683800437963639</v>
      </c>
      <c r="F29" s="66">
        <v>13053</v>
      </c>
      <c r="G29" s="185">
        <f t="shared" si="8"/>
        <v>5.113870094457526</v>
      </c>
      <c r="H29" s="66">
        <v>2815</v>
      </c>
      <c r="I29" s="65">
        <f>(H29/$D$8)*100</f>
        <v>8.290628497378806</v>
      </c>
      <c r="J29" s="66">
        <v>14164</v>
      </c>
      <c r="K29" s="185">
        <f t="shared" si="4"/>
        <v>5.085177805302744</v>
      </c>
      <c r="L29" s="66">
        <v>3679</v>
      </c>
      <c r="M29" s="65">
        <v>7.360208062418725</v>
      </c>
      <c r="N29" s="66">
        <v>14961</v>
      </c>
      <c r="O29" s="185">
        <f t="shared" si="5"/>
        <v>5.25905069231337</v>
      </c>
      <c r="P29" s="66">
        <v>3911</v>
      </c>
      <c r="Q29" s="65">
        <f>(P29/$L$8)*100</f>
        <v>7.8243473041912575</v>
      </c>
      <c r="R29" s="66">
        <v>15482</v>
      </c>
      <c r="S29" s="185">
        <f t="shared" si="1"/>
        <v>5.340941236537254</v>
      </c>
      <c r="T29" s="66">
        <v>3911</v>
      </c>
      <c r="U29" s="65">
        <v>7.82356471294259</v>
      </c>
      <c r="V29" s="66">
        <v>15439</v>
      </c>
      <c r="W29" s="185">
        <f t="shared" si="9"/>
        <v>5.285084416206817</v>
      </c>
      <c r="X29" s="66">
        <v>4013</v>
      </c>
      <c r="Y29" s="65">
        <v>7.944489537346822</v>
      </c>
      <c r="Z29" s="66">
        <v>15056</v>
      </c>
      <c r="AA29" s="185">
        <f t="shared" si="10"/>
        <v>5.1539757089455165</v>
      </c>
      <c r="AB29" s="531">
        <v>25083</v>
      </c>
      <c r="AC29" s="82">
        <v>4.553665280276528</v>
      </c>
      <c r="AD29" s="557">
        <v>18368</v>
      </c>
      <c r="AE29" s="183">
        <v>4.5</v>
      </c>
      <c r="AF29" s="47" t="s">
        <v>347</v>
      </c>
      <c r="AG29" s="71"/>
    </row>
    <row r="30" spans="1:33" s="16" customFormat="1" ht="18" customHeight="1">
      <c r="A30" s="43" t="s">
        <v>364</v>
      </c>
      <c r="B30" s="55">
        <v>16800</v>
      </c>
      <c r="C30" s="184">
        <f t="shared" si="7"/>
        <v>7.224159653928351</v>
      </c>
      <c r="D30" s="44">
        <f>SUM(D31:D32)</f>
        <v>5094</v>
      </c>
      <c r="E30" s="56">
        <f>AVERAGE(E31:E32)</f>
        <v>2.19231309937558</v>
      </c>
      <c r="F30" s="44">
        <f>SUM(F31:F32)</f>
        <v>23733</v>
      </c>
      <c r="G30" s="184">
        <f t="shared" si="8"/>
        <v>9.298052474661798</v>
      </c>
      <c r="H30" s="44">
        <f>SUM(H31:H32)</f>
        <v>5586</v>
      </c>
      <c r="I30" s="56">
        <f>AVERAGE(I31:I32)</f>
        <v>7.622389955129689</v>
      </c>
      <c r="J30" s="44">
        <v>26285</v>
      </c>
      <c r="K30" s="184">
        <f t="shared" si="4"/>
        <v>9.43687507853591</v>
      </c>
      <c r="L30" s="44">
        <v>7610</v>
      </c>
      <c r="M30" s="56">
        <v>7.589902893919071</v>
      </c>
      <c r="N30" s="44">
        <v>26662</v>
      </c>
      <c r="O30" s="184">
        <f t="shared" si="5"/>
        <v>9.372154906654574</v>
      </c>
      <c r="P30" s="44">
        <f>SUM(P31:P32)</f>
        <v>7717</v>
      </c>
      <c r="Q30" s="56">
        <f>AVERAGE(Q31:Q32)</f>
        <v>7.696308076356348</v>
      </c>
      <c r="R30" s="44">
        <f>R31+R32</f>
        <v>27230</v>
      </c>
      <c r="S30" s="184">
        <f t="shared" si="1"/>
        <v>9.393736589000738</v>
      </c>
      <c r="T30" s="44">
        <v>7865</v>
      </c>
      <c r="U30" s="56">
        <v>7.816024728189951</v>
      </c>
      <c r="V30" s="44">
        <f>V31+V32</f>
        <v>27547</v>
      </c>
      <c r="W30" s="184">
        <f t="shared" si="9"/>
        <v>9.429899631663266</v>
      </c>
      <c r="X30" s="44">
        <v>8166</v>
      </c>
      <c r="Y30" s="56">
        <v>8.009058126662438</v>
      </c>
      <c r="Z30" s="44">
        <f>Z31+Z32</f>
        <v>28540</v>
      </c>
      <c r="AA30" s="184">
        <f t="shared" si="10"/>
        <v>9.769823773466062</v>
      </c>
      <c r="AB30" s="60">
        <v>50013</v>
      </c>
      <c r="AC30" s="83">
        <v>9.079554346069846</v>
      </c>
      <c r="AD30" s="558">
        <f>SUM(AD31:AD32)</f>
        <v>37922</v>
      </c>
      <c r="AE30" s="183">
        <f>AD30/$AD$6*100</f>
        <v>9.463914489856526</v>
      </c>
      <c r="AF30" s="45" t="s">
        <v>365</v>
      </c>
      <c r="AG30" s="44"/>
    </row>
    <row r="31" spans="1:33" s="186" customFormat="1" ht="18" customHeight="1">
      <c r="A31" s="46" t="s">
        <v>362</v>
      </c>
      <c r="B31" s="64">
        <v>8546</v>
      </c>
      <c r="C31" s="185">
        <f t="shared" si="7"/>
        <v>3.674861214432839</v>
      </c>
      <c r="D31" s="66">
        <v>2675</v>
      </c>
      <c r="E31" s="65">
        <f>(D31/$B$7)*100</f>
        <v>2.331459450037042</v>
      </c>
      <c r="F31" s="66">
        <v>11748</v>
      </c>
      <c r="G31" s="185">
        <f t="shared" si="8"/>
        <v>4.6026006182247</v>
      </c>
      <c r="H31" s="66">
        <v>3045</v>
      </c>
      <c r="I31" s="65">
        <f>(H31/$D$7)*100</f>
        <v>7.76112555436611</v>
      </c>
      <c r="J31" s="66">
        <v>13005</v>
      </c>
      <c r="K31" s="185">
        <f t="shared" si="4"/>
        <v>4.669072109429695</v>
      </c>
      <c r="L31" s="66">
        <v>4391</v>
      </c>
      <c r="M31" s="65">
        <v>8.739873808244262</v>
      </c>
      <c r="N31" s="66">
        <v>13345</v>
      </c>
      <c r="O31" s="185">
        <f t="shared" si="5"/>
        <v>4.690998695870726</v>
      </c>
      <c r="P31" s="66">
        <v>4514</v>
      </c>
      <c r="Q31" s="65">
        <f>(P31/$L$7)*100</f>
        <v>8.984693775999682</v>
      </c>
      <c r="R31" s="66">
        <v>13598</v>
      </c>
      <c r="S31" s="185">
        <f t="shared" si="1"/>
        <v>4.691003677459862</v>
      </c>
      <c r="T31" s="66">
        <v>4562</v>
      </c>
      <c r="U31" s="65">
        <v>9.024727992087042</v>
      </c>
      <c r="V31" s="66">
        <v>13624</v>
      </c>
      <c r="W31" s="185">
        <f t="shared" si="9"/>
        <v>4.663772918349742</v>
      </c>
      <c r="X31" s="66">
        <v>4784</v>
      </c>
      <c r="Y31" s="65">
        <v>9.322810094514274</v>
      </c>
      <c r="Z31" s="66">
        <v>14175</v>
      </c>
      <c r="AA31" s="185">
        <f t="shared" si="10"/>
        <v>4.852391450206077</v>
      </c>
      <c r="AB31" s="531">
        <v>26193</v>
      </c>
      <c r="AC31" s="82">
        <v>4.75517899319392</v>
      </c>
      <c r="AD31" s="557">
        <v>19450</v>
      </c>
      <c r="AE31" s="183">
        <f t="shared" si="6"/>
        <v>4.853993376607495</v>
      </c>
      <c r="AF31" s="47" t="s">
        <v>345</v>
      </c>
      <c r="AG31" s="71"/>
    </row>
    <row r="32" spans="1:33" s="186" customFormat="1" ht="18" customHeight="1">
      <c r="A32" s="46" t="s">
        <v>363</v>
      </c>
      <c r="B32" s="64">
        <v>8254</v>
      </c>
      <c r="C32" s="185">
        <f t="shared" si="7"/>
        <v>3.549298439495513</v>
      </c>
      <c r="D32" s="66">
        <v>2419</v>
      </c>
      <c r="E32" s="65">
        <f>(D32/$B$8)*100</f>
        <v>2.0531667487141183</v>
      </c>
      <c r="F32" s="66">
        <v>11985</v>
      </c>
      <c r="G32" s="185">
        <f t="shared" si="8"/>
        <v>4.695451856437098</v>
      </c>
      <c r="H32" s="66">
        <v>2541</v>
      </c>
      <c r="I32" s="65">
        <f>(H32/$D$8)*100</f>
        <v>7.483654355893267</v>
      </c>
      <c r="J32" s="66">
        <v>13280</v>
      </c>
      <c r="K32" s="185">
        <f t="shared" si="4"/>
        <v>4.767802969106216</v>
      </c>
      <c r="L32" s="66">
        <v>3219</v>
      </c>
      <c r="M32" s="65">
        <v>6.4399319795938785</v>
      </c>
      <c r="N32" s="66">
        <v>13317</v>
      </c>
      <c r="O32" s="185">
        <f t="shared" si="5"/>
        <v>4.681156210783848</v>
      </c>
      <c r="P32" s="66">
        <v>3203</v>
      </c>
      <c r="Q32" s="65">
        <f>(P32/$L$8)*100</f>
        <v>6.407922376713014</v>
      </c>
      <c r="R32" s="66">
        <v>13632</v>
      </c>
      <c r="S32" s="185">
        <f t="shared" si="1"/>
        <v>4.702732911540877</v>
      </c>
      <c r="T32" s="66">
        <v>3303</v>
      </c>
      <c r="U32" s="65">
        <v>6.607321464292859</v>
      </c>
      <c r="V32" s="66">
        <v>13923</v>
      </c>
      <c r="W32" s="185">
        <f t="shared" si="9"/>
        <v>4.7661267133135246</v>
      </c>
      <c r="X32" s="66">
        <v>3382</v>
      </c>
      <c r="Y32" s="65">
        <v>6.695306158810603</v>
      </c>
      <c r="Z32" s="66">
        <v>14365</v>
      </c>
      <c r="AA32" s="185">
        <f t="shared" si="10"/>
        <v>4.917432323259986</v>
      </c>
      <c r="AB32" s="531">
        <v>23820</v>
      </c>
      <c r="AC32" s="82">
        <v>4.3243753528759274</v>
      </c>
      <c r="AD32" s="557">
        <v>18472</v>
      </c>
      <c r="AE32" s="183">
        <f t="shared" si="6"/>
        <v>4.609921113249031</v>
      </c>
      <c r="AF32" s="47" t="s">
        <v>347</v>
      </c>
      <c r="AG32" s="71"/>
    </row>
    <row r="33" spans="1:33" s="16" customFormat="1" ht="18" customHeight="1">
      <c r="A33" s="43" t="s">
        <v>366</v>
      </c>
      <c r="B33" s="55">
        <v>13581</v>
      </c>
      <c r="C33" s="184">
        <f t="shared" si="7"/>
        <v>5.839959063095295</v>
      </c>
      <c r="D33" s="44">
        <v>4340</v>
      </c>
      <c r="E33" s="56">
        <f>AVERAGE(E34:E35)</f>
        <v>2.216217865467187</v>
      </c>
      <c r="F33" s="44">
        <f>SUM(F34:F35)</f>
        <v>16617</v>
      </c>
      <c r="G33" s="184">
        <f t="shared" si="8"/>
        <v>6.5101646640313104</v>
      </c>
      <c r="H33" s="44">
        <f>SUM(H34:H35)</f>
        <v>4340</v>
      </c>
      <c r="I33" s="56">
        <f>AVERAGE(I34:I35)</f>
        <v>5.945896971715905</v>
      </c>
      <c r="J33" s="44">
        <v>23447</v>
      </c>
      <c r="K33" s="184">
        <f t="shared" si="4"/>
        <v>8.417972606674207</v>
      </c>
      <c r="L33" s="57">
        <v>6564</v>
      </c>
      <c r="M33" s="56">
        <v>6.546861253893773</v>
      </c>
      <c r="N33" s="44">
        <v>24742</v>
      </c>
      <c r="O33" s="184">
        <f t="shared" si="5"/>
        <v>8.697241643554403</v>
      </c>
      <c r="P33" s="44">
        <f>SUM(P34:P35)</f>
        <v>6970</v>
      </c>
      <c r="Q33" s="56">
        <f>AVERAGE(Q34:Q35)</f>
        <v>6.951943308754455</v>
      </c>
      <c r="R33" s="44">
        <f>R34+R35</f>
        <v>25645</v>
      </c>
      <c r="S33" s="184">
        <f t="shared" si="1"/>
        <v>8.84694729434168</v>
      </c>
      <c r="T33" s="58">
        <v>7194</v>
      </c>
      <c r="U33" s="59">
        <v>7.15007610819889</v>
      </c>
      <c r="V33" s="44">
        <f>V34+V35</f>
        <v>26496</v>
      </c>
      <c r="W33" s="184">
        <f t="shared" si="9"/>
        <v>9.070120907559803</v>
      </c>
      <c r="X33" s="58">
        <v>7493</v>
      </c>
      <c r="Y33" s="59">
        <v>7.351556311981832</v>
      </c>
      <c r="Z33" s="44">
        <f>Z34+Z35</f>
        <v>26826</v>
      </c>
      <c r="AA33" s="184">
        <f t="shared" si="10"/>
        <v>9.183086634442908</v>
      </c>
      <c r="AB33" s="60">
        <v>47259</v>
      </c>
      <c r="AC33" s="83">
        <v>8.579582485372102</v>
      </c>
      <c r="AD33" s="558">
        <f>SUM(AD34:AD35)</f>
        <v>34512</v>
      </c>
      <c r="AE33" s="183">
        <f>AD33/$AD$6*100</f>
        <v>8.612905882441021</v>
      </c>
      <c r="AF33" s="45" t="s">
        <v>367</v>
      </c>
      <c r="AG33" s="44"/>
    </row>
    <row r="34" spans="1:33" s="186" customFormat="1" ht="18" customHeight="1">
      <c r="A34" s="46" t="s">
        <v>362</v>
      </c>
      <c r="B34" s="64">
        <v>7057</v>
      </c>
      <c r="C34" s="185">
        <f t="shared" si="7"/>
        <v>3.0345770641531176</v>
      </c>
      <c r="D34" s="66">
        <v>2650</v>
      </c>
      <c r="E34" s="65">
        <f>(D34/$B$7)*100</f>
        <v>2.30967010938249</v>
      </c>
      <c r="F34" s="66">
        <v>8296</v>
      </c>
      <c r="G34" s="185">
        <f t="shared" si="8"/>
        <v>3.2501851148103604</v>
      </c>
      <c r="H34" s="66">
        <v>2246</v>
      </c>
      <c r="I34" s="65">
        <f>(H34/$D$7)*100</f>
        <v>5.72462659937809</v>
      </c>
      <c r="J34" s="66">
        <v>11593</v>
      </c>
      <c r="K34" s="185">
        <f t="shared" si="4"/>
        <v>4.162134022654245</v>
      </c>
      <c r="L34" s="67">
        <v>3749</v>
      </c>
      <c r="M34" s="65">
        <v>7.462033000935491</v>
      </c>
      <c r="N34" s="66">
        <v>12207</v>
      </c>
      <c r="O34" s="185">
        <f t="shared" si="5"/>
        <v>4.290971980554062</v>
      </c>
      <c r="P34" s="67">
        <v>3953</v>
      </c>
      <c r="Q34" s="65">
        <f>(P34/$L$7)*100</f>
        <v>7.868075874285942</v>
      </c>
      <c r="R34" s="66">
        <v>12641</v>
      </c>
      <c r="S34" s="185">
        <f t="shared" si="1"/>
        <v>4.360860235826601</v>
      </c>
      <c r="T34" s="68">
        <v>4094</v>
      </c>
      <c r="U34" s="69">
        <v>8.09891196834817</v>
      </c>
      <c r="V34" s="66">
        <v>13105</v>
      </c>
      <c r="W34" s="185">
        <f t="shared" si="9"/>
        <v>4.486108638797223</v>
      </c>
      <c r="X34" s="68">
        <v>4224</v>
      </c>
      <c r="Y34" s="69">
        <v>8.231511254019292</v>
      </c>
      <c r="Z34" s="66">
        <v>13312</v>
      </c>
      <c r="AA34" s="185">
        <f t="shared" si="10"/>
        <v>4.556968958387534</v>
      </c>
      <c r="AB34" s="532">
        <v>24568</v>
      </c>
      <c r="AC34" s="82">
        <v>4.460170179238278</v>
      </c>
      <c r="AD34" s="557">
        <v>17729</v>
      </c>
      <c r="AE34" s="183">
        <f t="shared" si="6"/>
        <v>4.42449607063621</v>
      </c>
      <c r="AF34" s="47" t="s">
        <v>345</v>
      </c>
      <c r="AG34" s="71"/>
    </row>
    <row r="35" spans="1:33" s="186" customFormat="1" ht="18" customHeight="1" thickBot="1">
      <c r="A35" s="48" t="s">
        <v>363</v>
      </c>
      <c r="B35" s="74">
        <v>6524</v>
      </c>
      <c r="C35" s="187">
        <f t="shared" si="7"/>
        <v>2.8053819989421767</v>
      </c>
      <c r="D35" s="76">
        <v>2501</v>
      </c>
      <c r="E35" s="75">
        <f>(D35/$B$8)*100</f>
        <v>2.122765621551885</v>
      </c>
      <c r="F35" s="76">
        <v>8321</v>
      </c>
      <c r="G35" s="187">
        <f t="shared" si="8"/>
        <v>3.259979549220951</v>
      </c>
      <c r="H35" s="76">
        <v>2094</v>
      </c>
      <c r="I35" s="75">
        <f>(H35/$D$8)*100</f>
        <v>6.16716734405372</v>
      </c>
      <c r="J35" s="76">
        <v>11854</v>
      </c>
      <c r="K35" s="187">
        <f t="shared" si="4"/>
        <v>4.255838584019962</v>
      </c>
      <c r="L35" s="77">
        <v>2815</v>
      </c>
      <c r="M35" s="75">
        <v>5.631689506852055</v>
      </c>
      <c r="N35" s="76">
        <v>12535</v>
      </c>
      <c r="O35" s="187">
        <f t="shared" si="5"/>
        <v>4.406269663000341</v>
      </c>
      <c r="P35" s="77">
        <v>3017</v>
      </c>
      <c r="Q35" s="75">
        <f>(P35/$L$8)*100</f>
        <v>6.035810743222967</v>
      </c>
      <c r="R35" s="76">
        <v>13004</v>
      </c>
      <c r="S35" s="187">
        <f t="shared" si="1"/>
        <v>4.486087058515079</v>
      </c>
      <c r="T35" s="78">
        <v>3100</v>
      </c>
      <c r="U35" s="79">
        <v>6.2012402480496105</v>
      </c>
      <c r="V35" s="76">
        <v>13391</v>
      </c>
      <c r="W35" s="187">
        <f t="shared" si="9"/>
        <v>4.58401226876258</v>
      </c>
      <c r="X35" s="78">
        <v>3269</v>
      </c>
      <c r="Y35" s="79">
        <v>6.471601369944372</v>
      </c>
      <c r="Z35" s="76">
        <v>13514</v>
      </c>
      <c r="AA35" s="187">
        <f t="shared" si="10"/>
        <v>4.626117676055374</v>
      </c>
      <c r="AB35" s="533">
        <v>22691</v>
      </c>
      <c r="AC35" s="84">
        <v>4.119412306133823</v>
      </c>
      <c r="AD35" s="569">
        <v>16783</v>
      </c>
      <c r="AE35" s="570">
        <f t="shared" si="6"/>
        <v>4.188409811804812</v>
      </c>
      <c r="AF35" s="49" t="s">
        <v>347</v>
      </c>
      <c r="AG35" s="71"/>
    </row>
    <row r="36" spans="1:34" s="50" customFormat="1" ht="13.5" customHeight="1">
      <c r="A36" s="50" t="s">
        <v>368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34"/>
      <c r="Q36" s="51"/>
      <c r="R36" s="51"/>
      <c r="S36" s="51"/>
      <c r="T36" s="51"/>
      <c r="U36" s="51"/>
      <c r="V36" s="51"/>
      <c r="W36" s="605" t="s">
        <v>539</v>
      </c>
      <c r="X36" s="605"/>
      <c r="Y36" s="605"/>
      <c r="Z36" s="605"/>
      <c r="AA36" s="605"/>
      <c r="AB36" s="605"/>
      <c r="AC36" s="605"/>
      <c r="AD36" s="605"/>
      <c r="AE36" s="605"/>
      <c r="AF36" s="605"/>
      <c r="AG36" s="605"/>
      <c r="AH36" s="605"/>
    </row>
    <row r="37" spans="1:32" s="50" customFormat="1" ht="11.25">
      <c r="A37" s="50" t="s">
        <v>369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34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604" t="s">
        <v>370</v>
      </c>
      <c r="AD37" s="604"/>
      <c r="AE37" s="604"/>
      <c r="AF37" s="604"/>
    </row>
    <row r="38" spans="2:31" s="188" customFormat="1" ht="13.5">
      <c r="B38" s="456"/>
      <c r="C38" s="456"/>
      <c r="D38" s="456"/>
      <c r="E38" s="456"/>
      <c r="F38" s="456"/>
      <c r="G38" s="456"/>
      <c r="H38" s="456"/>
      <c r="I38" s="456"/>
      <c r="J38" s="456"/>
      <c r="K38" s="456"/>
      <c r="L38" s="456"/>
      <c r="M38" s="456"/>
      <c r="N38" s="456"/>
      <c r="O38" s="456"/>
      <c r="P38" s="456"/>
      <c r="Q38" s="456"/>
      <c r="R38" s="456"/>
      <c r="S38" s="456"/>
      <c r="T38" s="456"/>
      <c r="U38" s="456"/>
      <c r="V38" s="456"/>
      <c r="W38" s="456"/>
      <c r="X38" s="456"/>
      <c r="Y38" s="456"/>
      <c r="Z38" s="456"/>
      <c r="AA38" s="456"/>
      <c r="AB38" s="456"/>
      <c r="AC38" s="456"/>
      <c r="AD38" s="456"/>
      <c r="AE38" s="456"/>
    </row>
    <row r="39" spans="2:31" s="188" customFormat="1" ht="13.5">
      <c r="B39" s="456"/>
      <c r="C39" s="456"/>
      <c r="D39" s="456"/>
      <c r="E39" s="456"/>
      <c r="F39" s="456"/>
      <c r="G39" s="456"/>
      <c r="H39" s="456"/>
      <c r="I39" s="456"/>
      <c r="J39" s="456"/>
      <c r="K39" s="456"/>
      <c r="L39" s="456"/>
      <c r="M39" s="456"/>
      <c r="N39" s="456"/>
      <c r="O39" s="456"/>
      <c r="P39" s="456"/>
      <c r="Q39" s="456"/>
      <c r="R39" s="456"/>
      <c r="S39" s="456"/>
      <c r="T39" s="456"/>
      <c r="U39" s="456"/>
      <c r="V39" s="456"/>
      <c r="W39" s="456"/>
      <c r="X39" s="456"/>
      <c r="Y39" s="456"/>
      <c r="Z39" s="456"/>
      <c r="AA39" s="456"/>
      <c r="AB39" s="456"/>
      <c r="AC39" s="456"/>
      <c r="AD39" s="456"/>
      <c r="AE39" s="456"/>
    </row>
    <row r="40" spans="2:31" s="188" customFormat="1" ht="13.5">
      <c r="B40" s="456"/>
      <c r="C40" s="456"/>
      <c r="D40" s="456"/>
      <c r="E40" s="456"/>
      <c r="F40" s="456"/>
      <c r="G40" s="456"/>
      <c r="H40" s="456"/>
      <c r="I40" s="456"/>
      <c r="J40" s="456"/>
      <c r="K40" s="456"/>
      <c r="L40" s="456"/>
      <c r="M40" s="456"/>
      <c r="N40" s="456"/>
      <c r="O40" s="456"/>
      <c r="P40" s="456"/>
      <c r="Q40" s="456"/>
      <c r="R40" s="456"/>
      <c r="S40" s="456"/>
      <c r="T40" s="456"/>
      <c r="U40" s="456"/>
      <c r="V40" s="456"/>
      <c r="W40" s="456"/>
      <c r="X40" s="456"/>
      <c r="Y40" s="456"/>
      <c r="Z40" s="456"/>
      <c r="AA40" s="456"/>
      <c r="AB40" s="456"/>
      <c r="AC40" s="456"/>
      <c r="AD40" s="456"/>
      <c r="AE40" s="456"/>
    </row>
    <row r="41" spans="2:31" s="188" customFormat="1" ht="13.5">
      <c r="B41" s="456"/>
      <c r="C41" s="456"/>
      <c r="D41" s="456"/>
      <c r="E41" s="456"/>
      <c r="F41" s="456"/>
      <c r="G41" s="456"/>
      <c r="H41" s="456"/>
      <c r="I41" s="456"/>
      <c r="J41" s="456"/>
      <c r="K41" s="456"/>
      <c r="L41" s="456"/>
      <c r="M41" s="456"/>
      <c r="N41" s="456"/>
      <c r="O41" s="456"/>
      <c r="P41" s="456"/>
      <c r="Q41" s="456"/>
      <c r="R41" s="456"/>
      <c r="S41" s="456"/>
      <c r="T41" s="456"/>
      <c r="U41" s="456"/>
      <c r="V41" s="456"/>
      <c r="W41" s="456"/>
      <c r="X41" s="456"/>
      <c r="Y41" s="456"/>
      <c r="Z41" s="456"/>
      <c r="AA41" s="456"/>
      <c r="AB41" s="456"/>
      <c r="AC41" s="456"/>
      <c r="AD41" s="456"/>
      <c r="AE41" s="456"/>
    </row>
    <row r="42" spans="2:31" s="188" customFormat="1" ht="13.5">
      <c r="B42" s="456"/>
      <c r="C42" s="456"/>
      <c r="D42" s="456"/>
      <c r="E42" s="456"/>
      <c r="F42" s="456"/>
      <c r="G42" s="456"/>
      <c r="H42" s="456"/>
      <c r="I42" s="456"/>
      <c r="J42" s="456"/>
      <c r="K42" s="456"/>
      <c r="L42" s="456"/>
      <c r="M42" s="456"/>
      <c r="N42" s="456"/>
      <c r="O42" s="456"/>
      <c r="P42" s="456"/>
      <c r="Q42" s="456"/>
      <c r="R42" s="456"/>
      <c r="S42" s="456"/>
      <c r="T42" s="456"/>
      <c r="U42" s="456"/>
      <c r="V42" s="456"/>
      <c r="W42" s="456"/>
      <c r="X42" s="456"/>
      <c r="Y42" s="456"/>
      <c r="Z42" s="456"/>
      <c r="AA42" s="456"/>
      <c r="AB42" s="456"/>
      <c r="AC42" s="456"/>
      <c r="AD42" s="456"/>
      <c r="AE42" s="456"/>
    </row>
    <row r="43" spans="2:31" s="188" customFormat="1" ht="13.5">
      <c r="B43" s="456"/>
      <c r="C43" s="456"/>
      <c r="D43" s="456"/>
      <c r="E43" s="456"/>
      <c r="F43" s="456"/>
      <c r="G43" s="456"/>
      <c r="H43" s="456"/>
      <c r="I43" s="456"/>
      <c r="J43" s="456"/>
      <c r="K43" s="456"/>
      <c r="L43" s="456"/>
      <c r="M43" s="456"/>
      <c r="N43" s="456"/>
      <c r="O43" s="456"/>
      <c r="P43" s="456"/>
      <c r="Q43" s="456"/>
      <c r="R43" s="456"/>
      <c r="S43" s="456"/>
      <c r="T43" s="456"/>
      <c r="U43" s="456"/>
      <c r="V43" s="456"/>
      <c r="W43" s="456"/>
      <c r="X43" s="456"/>
      <c r="Y43" s="456"/>
      <c r="Z43" s="456"/>
      <c r="AA43" s="456"/>
      <c r="AB43" s="456"/>
      <c r="AC43" s="456"/>
      <c r="AD43" s="456"/>
      <c r="AE43" s="456"/>
    </row>
    <row r="44" spans="2:31" s="188" customFormat="1" ht="13.5">
      <c r="B44" s="456"/>
      <c r="C44" s="456"/>
      <c r="D44" s="456"/>
      <c r="E44" s="456"/>
      <c r="F44" s="456"/>
      <c r="G44" s="456"/>
      <c r="H44" s="456"/>
      <c r="I44" s="456"/>
      <c r="J44" s="456"/>
      <c r="K44" s="456"/>
      <c r="L44" s="456"/>
      <c r="M44" s="456"/>
      <c r="N44" s="456"/>
      <c r="O44" s="456"/>
      <c r="P44" s="456"/>
      <c r="Q44" s="456"/>
      <c r="R44" s="456"/>
      <c r="S44" s="456"/>
      <c r="T44" s="456"/>
      <c r="U44" s="456"/>
      <c r="V44" s="456"/>
      <c r="W44" s="456"/>
      <c r="X44" s="456"/>
      <c r="Y44" s="456"/>
      <c r="Z44" s="456"/>
      <c r="AA44" s="456"/>
      <c r="AB44" s="456"/>
      <c r="AC44" s="456"/>
      <c r="AD44" s="456"/>
      <c r="AE44" s="456"/>
    </row>
    <row r="45" spans="2:31" s="188" customFormat="1" ht="13.5">
      <c r="B45" s="456"/>
      <c r="C45" s="456"/>
      <c r="D45" s="456"/>
      <c r="E45" s="456"/>
      <c r="F45" s="456"/>
      <c r="G45" s="456"/>
      <c r="H45" s="456"/>
      <c r="I45" s="456"/>
      <c r="J45" s="456"/>
      <c r="K45" s="456"/>
      <c r="L45" s="456"/>
      <c r="M45" s="456"/>
      <c r="N45" s="456"/>
      <c r="O45" s="456"/>
      <c r="P45" s="456"/>
      <c r="Q45" s="456"/>
      <c r="R45" s="456"/>
      <c r="S45" s="456"/>
      <c r="T45" s="456"/>
      <c r="U45" s="456"/>
      <c r="V45" s="456"/>
      <c r="W45" s="456"/>
      <c r="X45" s="456"/>
      <c r="Y45" s="456"/>
      <c r="Z45" s="456"/>
      <c r="AA45" s="456"/>
      <c r="AB45" s="456"/>
      <c r="AC45" s="456"/>
      <c r="AD45" s="456"/>
      <c r="AE45" s="456"/>
    </row>
    <row r="46" spans="2:31" s="188" customFormat="1" ht="13.5">
      <c r="B46" s="456"/>
      <c r="C46" s="456"/>
      <c r="D46" s="456"/>
      <c r="E46" s="456"/>
      <c r="F46" s="456"/>
      <c r="G46" s="456"/>
      <c r="H46" s="456"/>
      <c r="I46" s="456"/>
      <c r="J46" s="456"/>
      <c r="K46" s="456"/>
      <c r="L46" s="456"/>
      <c r="M46" s="456"/>
      <c r="N46" s="456"/>
      <c r="O46" s="456"/>
      <c r="P46" s="456"/>
      <c r="Q46" s="456"/>
      <c r="R46" s="456"/>
      <c r="S46" s="456"/>
      <c r="T46" s="456"/>
      <c r="U46" s="456"/>
      <c r="V46" s="456"/>
      <c r="W46" s="456"/>
      <c r="X46" s="456"/>
      <c r="Y46" s="456"/>
      <c r="Z46" s="456"/>
      <c r="AA46" s="456"/>
      <c r="AB46" s="456"/>
      <c r="AC46" s="456"/>
      <c r="AD46" s="456"/>
      <c r="AE46" s="456"/>
    </row>
    <row r="47" spans="2:31" s="188" customFormat="1" ht="13.5">
      <c r="B47" s="456"/>
      <c r="C47" s="456"/>
      <c r="D47" s="456"/>
      <c r="E47" s="456"/>
      <c r="F47" s="456"/>
      <c r="G47" s="456"/>
      <c r="H47" s="456"/>
      <c r="I47" s="456"/>
      <c r="J47" s="456"/>
      <c r="K47" s="456"/>
      <c r="L47" s="456"/>
      <c r="M47" s="456"/>
      <c r="N47" s="456"/>
      <c r="O47" s="456"/>
      <c r="P47" s="456"/>
      <c r="Q47" s="456"/>
      <c r="R47" s="456"/>
      <c r="S47" s="456"/>
      <c r="T47" s="456"/>
      <c r="U47" s="456"/>
      <c r="V47" s="456"/>
      <c r="W47" s="456"/>
      <c r="X47" s="456"/>
      <c r="Y47" s="456"/>
      <c r="Z47" s="456"/>
      <c r="AA47" s="456"/>
      <c r="AB47" s="456"/>
      <c r="AC47" s="456"/>
      <c r="AD47" s="456"/>
      <c r="AE47" s="456"/>
    </row>
    <row r="48" spans="2:31" s="188" customFormat="1" ht="13.5">
      <c r="B48" s="456"/>
      <c r="C48" s="456"/>
      <c r="D48" s="456"/>
      <c r="E48" s="456"/>
      <c r="F48" s="456"/>
      <c r="G48" s="456"/>
      <c r="H48" s="456"/>
      <c r="I48" s="456"/>
      <c r="J48" s="456"/>
      <c r="K48" s="456"/>
      <c r="L48" s="456"/>
      <c r="M48" s="456"/>
      <c r="N48" s="456"/>
      <c r="O48" s="456"/>
      <c r="P48" s="456"/>
      <c r="Q48" s="456"/>
      <c r="R48" s="456"/>
      <c r="S48" s="456"/>
      <c r="T48" s="456"/>
      <c r="U48" s="456"/>
      <c r="V48" s="456"/>
      <c r="W48" s="456"/>
      <c r="X48" s="456"/>
      <c r="Y48" s="456"/>
      <c r="Z48" s="456"/>
      <c r="AA48" s="456"/>
      <c r="AB48" s="456"/>
      <c r="AC48" s="456"/>
      <c r="AD48" s="456"/>
      <c r="AE48" s="456"/>
    </row>
    <row r="49" spans="2:31" s="188" customFormat="1" ht="13.5">
      <c r="B49" s="456"/>
      <c r="C49" s="456"/>
      <c r="D49" s="456"/>
      <c r="E49" s="456"/>
      <c r="F49" s="456"/>
      <c r="G49" s="456"/>
      <c r="H49" s="456"/>
      <c r="I49" s="456"/>
      <c r="J49" s="456"/>
      <c r="K49" s="456"/>
      <c r="L49" s="456"/>
      <c r="M49" s="456"/>
      <c r="N49" s="456"/>
      <c r="O49" s="456"/>
      <c r="P49" s="456"/>
      <c r="Q49" s="456"/>
      <c r="R49" s="456"/>
      <c r="S49" s="456"/>
      <c r="T49" s="456"/>
      <c r="U49" s="456"/>
      <c r="V49" s="456"/>
      <c r="W49" s="456"/>
      <c r="X49" s="456"/>
      <c r="Y49" s="456"/>
      <c r="Z49" s="456"/>
      <c r="AA49" s="456"/>
      <c r="AB49" s="456"/>
      <c r="AC49" s="456"/>
      <c r="AD49" s="456"/>
      <c r="AE49" s="456"/>
    </row>
    <row r="50" spans="2:31" s="188" customFormat="1" ht="13.5">
      <c r="B50" s="456"/>
      <c r="C50" s="456"/>
      <c r="D50" s="456"/>
      <c r="E50" s="456"/>
      <c r="F50" s="456"/>
      <c r="G50" s="456"/>
      <c r="H50" s="456"/>
      <c r="I50" s="456"/>
      <c r="J50" s="456"/>
      <c r="K50" s="456"/>
      <c r="L50" s="456"/>
      <c r="M50" s="456"/>
      <c r="N50" s="456"/>
      <c r="O50" s="456"/>
      <c r="P50" s="456"/>
      <c r="Q50" s="456"/>
      <c r="R50" s="456"/>
      <c r="S50" s="456"/>
      <c r="T50" s="456"/>
      <c r="U50" s="456"/>
      <c r="V50" s="456"/>
      <c r="W50" s="456"/>
      <c r="X50" s="456"/>
      <c r="Y50" s="456"/>
      <c r="Z50" s="456"/>
      <c r="AA50" s="456"/>
      <c r="AB50" s="456"/>
      <c r="AC50" s="456"/>
      <c r="AD50" s="456"/>
      <c r="AE50" s="456"/>
    </row>
  </sheetData>
  <mergeCells count="19">
    <mergeCell ref="A1:AF1"/>
    <mergeCell ref="AB3:AC3"/>
    <mergeCell ref="AD3:AE3"/>
    <mergeCell ref="L3:M3"/>
    <mergeCell ref="P3:Q3"/>
    <mergeCell ref="T3:U3"/>
    <mergeCell ref="X3:Y3"/>
    <mergeCell ref="B3:C3"/>
    <mergeCell ref="F3:G3"/>
    <mergeCell ref="J3:K3"/>
    <mergeCell ref="A3:A5"/>
    <mergeCell ref="AC37:AF37"/>
    <mergeCell ref="W36:AH36"/>
    <mergeCell ref="Z3:AA3"/>
    <mergeCell ref="V3:W3"/>
    <mergeCell ref="R3:S3"/>
    <mergeCell ref="D3:E3"/>
    <mergeCell ref="H3:I3"/>
    <mergeCell ref="N3:O3"/>
  </mergeCells>
  <printOptions/>
  <pageMargins left="0.41" right="0.55" top="0.984251968503937" bottom="0.77" header="0.5118110236220472" footer="0.5118110236220472"/>
  <pageSetup horizontalDpi="600" verticalDpi="600" orientation="landscape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36"/>
  <sheetViews>
    <sheetView zoomScaleSheetLayoutView="100" workbookViewId="0" topLeftCell="M17">
      <selection activeCell="AE32" sqref="AE32"/>
    </sheetView>
  </sheetViews>
  <sheetFormatPr defaultColWidth="8.88671875" defaultRowHeight="13.5"/>
  <cols>
    <col min="1" max="1" width="6.5546875" style="0" customWidth="1"/>
    <col min="2" max="14" width="5.10546875" style="0" customWidth="1"/>
    <col min="15" max="15" width="4.77734375" style="0" customWidth="1"/>
    <col min="16" max="17" width="5.10546875" style="0" customWidth="1"/>
    <col min="18" max="18" width="5.10546875" style="14" customWidth="1"/>
    <col min="19" max="19" width="4.77734375" style="0" customWidth="1"/>
    <col min="20" max="21" width="5.10546875" style="0" customWidth="1"/>
    <col min="22" max="22" width="5.10546875" style="14" customWidth="1"/>
    <col min="23" max="23" width="4.77734375" style="0" customWidth="1"/>
    <col min="24" max="25" width="5.10546875" style="0" customWidth="1"/>
    <col min="26" max="26" width="5.10546875" style="14" customWidth="1"/>
    <col min="27" max="27" width="5.77734375" style="0" customWidth="1"/>
    <col min="28" max="28" width="5.10546875" style="0" customWidth="1"/>
    <col min="29" max="29" width="4.77734375" style="0" customWidth="1"/>
    <col min="30" max="30" width="6.10546875" style="0" customWidth="1"/>
    <col min="31" max="31" width="4.77734375" style="0" customWidth="1"/>
    <col min="32" max="32" width="6.99609375" style="0" customWidth="1"/>
  </cols>
  <sheetData>
    <row r="1" spans="1:32" s="163" customFormat="1" ht="24" customHeight="1">
      <c r="A1" s="612" t="s">
        <v>52</v>
      </c>
      <c r="B1" s="612"/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612"/>
      <c r="O1" s="612"/>
      <c r="P1" s="612"/>
      <c r="Q1" s="612"/>
      <c r="R1" s="612"/>
      <c r="S1" s="612"/>
      <c r="T1" s="612"/>
      <c r="U1" s="612"/>
      <c r="V1" s="612"/>
      <c r="W1" s="612"/>
      <c r="X1" s="612"/>
      <c r="Y1" s="612"/>
      <c r="Z1" s="612"/>
      <c r="AA1" s="612"/>
      <c r="AB1" s="612"/>
      <c r="AC1" s="612"/>
      <c r="AD1" s="612"/>
      <c r="AE1" s="612"/>
      <c r="AF1" s="612"/>
    </row>
    <row r="2" spans="1:32" s="110" customFormat="1" ht="15" customHeight="1" thickBot="1">
      <c r="A2" s="110" t="s">
        <v>53</v>
      </c>
      <c r="R2" s="111"/>
      <c r="V2" s="111"/>
      <c r="Z2" s="111"/>
      <c r="AF2" s="164" t="s">
        <v>54</v>
      </c>
    </row>
    <row r="3" spans="1:32" s="167" customFormat="1" ht="18.75" customHeight="1">
      <c r="A3" s="165"/>
      <c r="B3" s="608" t="s">
        <v>55</v>
      </c>
      <c r="C3" s="611"/>
      <c r="D3" s="608" t="s">
        <v>56</v>
      </c>
      <c r="E3" s="611"/>
      <c r="F3" s="608" t="s">
        <v>57</v>
      </c>
      <c r="G3" s="611"/>
      <c r="H3" s="608" t="s">
        <v>58</v>
      </c>
      <c r="I3" s="611"/>
      <c r="J3" s="608" t="s">
        <v>59</v>
      </c>
      <c r="K3" s="611"/>
      <c r="L3" s="608" t="s">
        <v>60</v>
      </c>
      <c r="M3" s="611"/>
      <c r="N3" s="608" t="s">
        <v>61</v>
      </c>
      <c r="O3" s="609"/>
      <c r="P3" s="608" t="s">
        <v>62</v>
      </c>
      <c r="Q3" s="609"/>
      <c r="R3" s="608" t="s">
        <v>63</v>
      </c>
      <c r="S3" s="609"/>
      <c r="T3" s="608" t="s">
        <v>64</v>
      </c>
      <c r="U3" s="609"/>
      <c r="V3" s="606" t="s">
        <v>65</v>
      </c>
      <c r="W3" s="607"/>
      <c r="X3" s="606" t="s">
        <v>66</v>
      </c>
      <c r="Y3" s="607"/>
      <c r="Z3" s="606" t="s">
        <v>67</v>
      </c>
      <c r="AA3" s="645"/>
      <c r="AB3" s="606" t="s">
        <v>68</v>
      </c>
      <c r="AC3" s="645"/>
      <c r="AD3" s="596">
        <v>2005</v>
      </c>
      <c r="AE3" s="645"/>
      <c r="AF3" s="166"/>
    </row>
    <row r="4" spans="1:32" s="167" customFormat="1" ht="18.75" customHeight="1">
      <c r="A4" s="168" t="s">
        <v>69</v>
      </c>
      <c r="B4" s="169" t="s">
        <v>70</v>
      </c>
      <c r="C4" s="170" t="s">
        <v>71</v>
      </c>
      <c r="D4" s="171" t="s">
        <v>72</v>
      </c>
      <c r="E4" s="170" t="s">
        <v>71</v>
      </c>
      <c r="F4" s="170" t="s">
        <v>72</v>
      </c>
      <c r="G4" s="170" t="s">
        <v>71</v>
      </c>
      <c r="H4" s="170" t="s">
        <v>70</v>
      </c>
      <c r="I4" s="170" t="s">
        <v>71</v>
      </c>
      <c r="J4" s="172" t="s">
        <v>70</v>
      </c>
      <c r="K4" s="171" t="s">
        <v>71</v>
      </c>
      <c r="L4" s="172" t="s">
        <v>70</v>
      </c>
      <c r="M4" s="171" t="s">
        <v>71</v>
      </c>
      <c r="N4" s="171" t="s">
        <v>73</v>
      </c>
      <c r="O4" s="172" t="s">
        <v>74</v>
      </c>
      <c r="P4" s="171" t="s">
        <v>73</v>
      </c>
      <c r="Q4" s="172" t="s">
        <v>74</v>
      </c>
      <c r="R4" s="173" t="s">
        <v>70</v>
      </c>
      <c r="S4" s="171" t="s">
        <v>71</v>
      </c>
      <c r="T4" s="173" t="s">
        <v>70</v>
      </c>
      <c r="U4" s="171" t="s">
        <v>71</v>
      </c>
      <c r="V4" s="173" t="s">
        <v>70</v>
      </c>
      <c r="W4" s="171" t="s">
        <v>71</v>
      </c>
      <c r="X4" s="173" t="s">
        <v>70</v>
      </c>
      <c r="Y4" s="171" t="s">
        <v>71</v>
      </c>
      <c r="Z4" s="173" t="s">
        <v>70</v>
      </c>
      <c r="AA4" s="171" t="s">
        <v>71</v>
      </c>
      <c r="AB4" s="173" t="s">
        <v>70</v>
      </c>
      <c r="AC4" s="171" t="s">
        <v>71</v>
      </c>
      <c r="AD4" s="559" t="s">
        <v>808</v>
      </c>
      <c r="AE4" s="560" t="s">
        <v>809</v>
      </c>
      <c r="AF4" s="170" t="s">
        <v>75</v>
      </c>
    </row>
    <row r="5" spans="1:32" s="178" customFormat="1" ht="18.75" customHeight="1">
      <c r="A5" s="174"/>
      <c r="B5" s="175" t="s">
        <v>76</v>
      </c>
      <c r="C5" s="176" t="s">
        <v>77</v>
      </c>
      <c r="D5" s="177" t="s">
        <v>76</v>
      </c>
      <c r="E5" s="176" t="s">
        <v>77</v>
      </c>
      <c r="F5" s="177" t="s">
        <v>76</v>
      </c>
      <c r="G5" s="176" t="s">
        <v>77</v>
      </c>
      <c r="H5" s="177" t="s">
        <v>76</v>
      </c>
      <c r="I5" s="176" t="s">
        <v>77</v>
      </c>
      <c r="J5" s="177" t="s">
        <v>76</v>
      </c>
      <c r="K5" s="177" t="s">
        <v>77</v>
      </c>
      <c r="L5" s="177" t="s">
        <v>76</v>
      </c>
      <c r="M5" s="177" t="s">
        <v>77</v>
      </c>
      <c r="N5" s="177" t="s">
        <v>195</v>
      </c>
      <c r="O5" s="176" t="s">
        <v>196</v>
      </c>
      <c r="P5" s="177" t="s">
        <v>195</v>
      </c>
      <c r="Q5" s="176" t="s">
        <v>196</v>
      </c>
      <c r="R5" s="177" t="s">
        <v>76</v>
      </c>
      <c r="S5" s="177" t="s">
        <v>77</v>
      </c>
      <c r="T5" s="177" t="s">
        <v>76</v>
      </c>
      <c r="U5" s="177" t="s">
        <v>77</v>
      </c>
      <c r="V5" s="177" t="s">
        <v>76</v>
      </c>
      <c r="W5" s="177" t="s">
        <v>77</v>
      </c>
      <c r="X5" s="177" t="s">
        <v>76</v>
      </c>
      <c r="Y5" s="177" t="s">
        <v>77</v>
      </c>
      <c r="Z5" s="177" t="s">
        <v>76</v>
      </c>
      <c r="AA5" s="177" t="s">
        <v>77</v>
      </c>
      <c r="AB5" s="177" t="s">
        <v>76</v>
      </c>
      <c r="AC5" s="177" t="s">
        <v>77</v>
      </c>
      <c r="AD5" s="556" t="s">
        <v>816</v>
      </c>
      <c r="AE5" s="556" t="s">
        <v>817</v>
      </c>
      <c r="AF5" s="176"/>
    </row>
    <row r="6" spans="1:32" s="61" customFormat="1" ht="18" customHeight="1">
      <c r="A6" s="43" t="s">
        <v>78</v>
      </c>
      <c r="B6" s="87">
        <v>11223</v>
      </c>
      <c r="C6" s="54">
        <f>C7+C8</f>
        <v>4.825996654526065</v>
      </c>
      <c r="D6" s="55">
        <f>SUM(D7:D8)</f>
        <v>5298</v>
      </c>
      <c r="E6" s="56">
        <f>AVERAGE(E7:E8)</f>
        <v>47.26235478517426</v>
      </c>
      <c r="F6" s="53">
        <f>SUM(F7:F8)</f>
        <v>13365</v>
      </c>
      <c r="G6" s="54">
        <f>F6/'4 연령및 성별인구'!$F$6*100</f>
        <v>5.236104635901695</v>
      </c>
      <c r="H6" s="44">
        <f>SUM(H7:H8)</f>
        <v>4556</v>
      </c>
      <c r="I6" s="56">
        <f>AVERAGE(I7:I8)</f>
        <v>85.99662115221417</v>
      </c>
      <c r="J6" s="53">
        <v>16075</v>
      </c>
      <c r="K6" s="54">
        <f>J6/'4 연령및 성별인구'!$J$6*100</f>
        <v>5.771267524727593</v>
      </c>
      <c r="L6" s="57">
        <v>5080</v>
      </c>
      <c r="M6" s="56">
        <v>5.067747349940936</v>
      </c>
      <c r="N6" s="44">
        <v>17746</v>
      </c>
      <c r="O6" s="54">
        <f>N6/'4 연령및 성별인구'!$N$6*100</f>
        <v>6.238026441133152</v>
      </c>
      <c r="P6" s="44">
        <f>SUM(P7:P8)</f>
        <v>5446</v>
      </c>
      <c r="Q6" s="56">
        <f>AVERAGE(Q7:Q8)</f>
        <v>107.15333513565926</v>
      </c>
      <c r="R6" s="44">
        <f>R7+R8</f>
        <v>19198</v>
      </c>
      <c r="S6" s="54">
        <f>R6/'4 연령및 성별인구'!$R$6*100</f>
        <v>6.622877526097545</v>
      </c>
      <c r="T6" s="58">
        <v>5787</v>
      </c>
      <c r="U6" s="59">
        <v>5.7534539548859325</v>
      </c>
      <c r="V6" s="44">
        <f>V7+V8</f>
        <v>20678</v>
      </c>
      <c r="W6" s="54">
        <f>V6/'4 연령및 성별인구'!$V$6*100</f>
        <v>7.078500910572223</v>
      </c>
      <c r="X6" s="58">
        <v>6448</v>
      </c>
      <c r="Y6" s="59">
        <v>6.327596062103297</v>
      </c>
      <c r="Z6" s="44">
        <f>Z7+Z8</f>
        <v>22314</v>
      </c>
      <c r="AA6" s="54">
        <f>Z6/'4 연령및 성별인구'!$V$6*100</f>
        <v>7.638537059604826</v>
      </c>
      <c r="AB6" s="60">
        <v>40482</v>
      </c>
      <c r="AC6" s="81">
        <v>7.349259573262942</v>
      </c>
      <c r="AD6" s="561">
        <f>SUM(AD7:AD8)</f>
        <v>30190</v>
      </c>
      <c r="AE6" s="562">
        <v>7.6</v>
      </c>
      <c r="AF6" s="45" t="s">
        <v>79</v>
      </c>
    </row>
    <row r="7" spans="1:32" s="51" customFormat="1" ht="18" customHeight="1">
      <c r="A7" s="46" t="s">
        <v>80</v>
      </c>
      <c r="B7" s="62">
        <v>5800</v>
      </c>
      <c r="C7" s="63">
        <f>B7/'4 연령및 성별인구'!$B$6*100</f>
        <v>2.4940551186181215</v>
      </c>
      <c r="D7" s="64">
        <v>2645</v>
      </c>
      <c r="E7" s="65">
        <f>(D7/$B$7)*100</f>
        <v>45.60344827586207</v>
      </c>
      <c r="F7" s="62">
        <v>6837</v>
      </c>
      <c r="G7" s="63">
        <f>F7/'4 연령및 성별인구'!$F$6*100</f>
        <v>2.678581922608297</v>
      </c>
      <c r="H7" s="66">
        <v>2308</v>
      </c>
      <c r="I7" s="65">
        <f>(H7/$D$7)*100</f>
        <v>87.25897920604915</v>
      </c>
      <c r="J7" s="62">
        <v>7947</v>
      </c>
      <c r="K7" s="63">
        <f>J7/'4 연령및 성별인구'!$J$6*100</f>
        <v>2.853142333997523</v>
      </c>
      <c r="L7" s="67">
        <v>2703</v>
      </c>
      <c r="M7" s="65">
        <v>5.380068071893474</v>
      </c>
      <c r="N7" s="66">
        <v>8758</v>
      </c>
      <c r="O7" s="63">
        <f>N7/'4 연령및 성별인구'!$N$6*100</f>
        <v>3.078588728245472</v>
      </c>
      <c r="P7" s="67">
        <v>2918</v>
      </c>
      <c r="Q7" s="65">
        <f>(P7/$L$7)*100</f>
        <v>107.95412504624491</v>
      </c>
      <c r="R7" s="66">
        <v>9474</v>
      </c>
      <c r="S7" s="63">
        <f>R7/'4 연령및 성별인구'!$R$6*100</f>
        <v>3.268316578927396</v>
      </c>
      <c r="T7" s="68">
        <v>3132</v>
      </c>
      <c r="U7" s="69">
        <v>6.195845697329377</v>
      </c>
      <c r="V7" s="66">
        <v>10284</v>
      </c>
      <c r="W7" s="63">
        <f>V7/'4 연령및 성별인구'!$V$6*100</f>
        <v>3.5204228341389276</v>
      </c>
      <c r="X7" s="68">
        <v>3550</v>
      </c>
      <c r="Y7" s="69">
        <v>6.918055149566403</v>
      </c>
      <c r="Z7" s="66">
        <v>11091</v>
      </c>
      <c r="AA7" s="63">
        <f>Z7/'4 연령및 성별인구'!$V$6*100</f>
        <v>3.796675384425792</v>
      </c>
      <c r="AB7" s="70">
        <v>20854</v>
      </c>
      <c r="AC7" s="82">
        <v>7.614533849878227</v>
      </c>
      <c r="AD7" s="563">
        <v>15476</v>
      </c>
      <c r="AE7" s="564">
        <f>AD7/'4 연령및 성별인구'!$AD$6*100</f>
        <v>3.8622314394024473</v>
      </c>
      <c r="AF7" s="96" t="s">
        <v>81</v>
      </c>
    </row>
    <row r="8" spans="1:32" s="51" customFormat="1" ht="18" customHeight="1">
      <c r="A8" s="46" t="s">
        <v>82</v>
      </c>
      <c r="B8" s="62">
        <v>5423</v>
      </c>
      <c r="C8" s="63">
        <f>B8/'4 연령및 성별인구'!$B$6*100</f>
        <v>2.3319415359079434</v>
      </c>
      <c r="D8" s="64">
        <v>2653</v>
      </c>
      <c r="E8" s="65">
        <f>(D8/$B$8)*100</f>
        <v>48.92126129448645</v>
      </c>
      <c r="F8" s="62">
        <v>6528</v>
      </c>
      <c r="G8" s="63">
        <f>F8/'4 연령및 성별인구'!$F$6*100</f>
        <v>2.557522713293398</v>
      </c>
      <c r="H8" s="66">
        <v>2248</v>
      </c>
      <c r="I8" s="65">
        <f>(H8/$D$8)*100</f>
        <v>84.73426309837919</v>
      </c>
      <c r="J8" s="62">
        <v>8128</v>
      </c>
      <c r="K8" s="63">
        <f>J8/'4 연령및 성별인구'!$J$6*100</f>
        <v>2.91812519073007</v>
      </c>
      <c r="L8" s="67">
        <v>2377</v>
      </c>
      <c r="M8" s="65">
        <v>4.755426627988397</v>
      </c>
      <c r="N8" s="66">
        <v>8988</v>
      </c>
      <c r="O8" s="63">
        <f>N8/'4 연령및 성별인구'!$N$6*100</f>
        <v>3.1594377128876796</v>
      </c>
      <c r="P8" s="67">
        <v>2528</v>
      </c>
      <c r="Q8" s="65">
        <f>(P8/$L$8)*100</f>
        <v>106.35254522507363</v>
      </c>
      <c r="R8" s="66">
        <v>9724</v>
      </c>
      <c r="S8" s="63">
        <f>R8/'4 연령및 성별인구'!$R$6*100</f>
        <v>3.35456094717015</v>
      </c>
      <c r="T8" s="68">
        <v>2655</v>
      </c>
      <c r="U8" s="69">
        <v>5.311062212442488</v>
      </c>
      <c r="V8" s="66">
        <v>10394</v>
      </c>
      <c r="W8" s="63">
        <f>V8/'4 연령및 성별인구'!$V$6*100</f>
        <v>3.5580780764332958</v>
      </c>
      <c r="X8" s="68">
        <v>2898</v>
      </c>
      <c r="Y8" s="69">
        <v>5.737136974640192</v>
      </c>
      <c r="Z8" s="66">
        <v>11223</v>
      </c>
      <c r="AA8" s="63">
        <f>Z8/'4 연령및 성별인구'!$V$6*100</f>
        <v>3.8418616751790333</v>
      </c>
      <c r="AB8" s="70">
        <v>19628</v>
      </c>
      <c r="AC8" s="82">
        <v>7.086943963027152</v>
      </c>
      <c r="AD8" s="563">
        <v>14714</v>
      </c>
      <c r="AE8" s="564">
        <f>AD8/'4 연령및 성별인구'!$AD$6*100</f>
        <v>3.6720647066016805</v>
      </c>
      <c r="AF8" s="96" t="s">
        <v>83</v>
      </c>
    </row>
    <row r="9" spans="1:32" s="61" customFormat="1" ht="18" customHeight="1">
      <c r="A9" s="43" t="s">
        <v>84</v>
      </c>
      <c r="B9" s="53">
        <v>9043</v>
      </c>
      <c r="C9" s="54">
        <f>B9/'4 연령및 성별인구'!$B$6*100</f>
        <v>3.8885759375282194</v>
      </c>
      <c r="D9" s="55">
        <f>SUM(D10:D11)</f>
        <v>5814</v>
      </c>
      <c r="E9" s="56">
        <f>AVERAGE(E10:E11)</f>
        <v>51.991702009957585</v>
      </c>
      <c r="F9" s="53">
        <f>SUM(F10:F11)</f>
        <v>10817</v>
      </c>
      <c r="G9" s="54">
        <f>F9/'4 연령및 성별인구'!$F$6*100</f>
        <v>4.237855880774309</v>
      </c>
      <c r="H9" s="44">
        <f>SUM(H10:H11)</f>
        <v>4832</v>
      </c>
      <c r="I9" s="56">
        <f>AVERAGE(I10:I11)</f>
        <v>91.1995907190704</v>
      </c>
      <c r="J9" s="53">
        <v>12837</v>
      </c>
      <c r="K9" s="54">
        <f>J9/'4 연령및 성별인구'!$J$6*100</f>
        <v>4.608756529700038</v>
      </c>
      <c r="L9" s="57">
        <v>5020</v>
      </c>
      <c r="M9" s="56">
        <v>5.008656992910058</v>
      </c>
      <c r="N9" s="44">
        <v>12789</v>
      </c>
      <c r="O9" s="54">
        <f>N9/'4 연령및 성별인구'!$N$6*100</f>
        <v>4.495555063431301</v>
      </c>
      <c r="P9" s="44">
        <f>SUM(P10:P11)</f>
        <v>4886</v>
      </c>
      <c r="Q9" s="56">
        <f>AVERAGE(Q10:Q11)</f>
        <v>96.52302066713764</v>
      </c>
      <c r="R9" s="44">
        <f>R10+R11</f>
        <v>13136</v>
      </c>
      <c r="S9" s="54">
        <f>R9/'4 연령및 성별인구'!$R$6*100</f>
        <v>4.531624084947253</v>
      </c>
      <c r="T9" s="58">
        <v>4863</v>
      </c>
      <c r="U9" s="59">
        <v>4.836471349660634</v>
      </c>
      <c r="V9" s="44">
        <f>V10+V11</f>
        <v>13164</v>
      </c>
      <c r="W9" s="54">
        <f>V9/'4 연령및 성별인구'!$V$6*100</f>
        <v>4.506305541482384</v>
      </c>
      <c r="X9" s="58">
        <v>4671</v>
      </c>
      <c r="Y9" s="59">
        <v>4.58677403533597</v>
      </c>
      <c r="Z9" s="44">
        <f>Z10+Z11</f>
        <v>14066</v>
      </c>
      <c r="AA9" s="54">
        <f>Z9/'4 연령및 성별인구'!$V$6*100</f>
        <v>4.815078528296203</v>
      </c>
      <c r="AB9" s="60">
        <v>27289</v>
      </c>
      <c r="AC9" s="83">
        <v>4.954151091714156</v>
      </c>
      <c r="AD9" s="565">
        <f>SUM(AD10:AD11)</f>
        <v>21093</v>
      </c>
      <c r="AE9" s="564">
        <v>5.2</v>
      </c>
      <c r="AF9" s="95" t="s">
        <v>85</v>
      </c>
    </row>
    <row r="10" spans="1:32" s="51" customFormat="1" ht="18" customHeight="1">
      <c r="A10" s="46" t="s">
        <v>80</v>
      </c>
      <c r="B10" s="62">
        <v>4598</v>
      </c>
      <c r="C10" s="63">
        <f>B10/'4 연령및 성별인구'!$B$6*100</f>
        <v>1.9771836957596762</v>
      </c>
      <c r="D10" s="64">
        <v>2692</v>
      </c>
      <c r="E10" s="65">
        <f>(D10/$B$7)*100</f>
        <v>46.41379310344828</v>
      </c>
      <c r="F10" s="62">
        <v>5507</v>
      </c>
      <c r="G10" s="63">
        <f>F10/'4 연령및 성별인구'!$F$6*100</f>
        <v>2.157518011964881</v>
      </c>
      <c r="H10" s="66">
        <v>2331</v>
      </c>
      <c r="I10" s="65">
        <f>(H10/$D$7)*100</f>
        <v>88.12854442344046</v>
      </c>
      <c r="J10" s="62">
        <v>6476</v>
      </c>
      <c r="K10" s="63">
        <f>J10/'4 연령및 성별인구'!$J$6*100</f>
        <v>2.32502199005511</v>
      </c>
      <c r="L10" s="67">
        <v>2521</v>
      </c>
      <c r="M10" s="65">
        <v>5.01781413586513</v>
      </c>
      <c r="N10" s="66">
        <v>6402</v>
      </c>
      <c r="O10" s="63">
        <f>N10/'4 연령및 성별인구'!$N$6*100</f>
        <v>2.250413911649636</v>
      </c>
      <c r="P10" s="67">
        <v>2465</v>
      </c>
      <c r="Q10" s="65">
        <f>(P10/$L$7)*100</f>
        <v>91.19496855345912</v>
      </c>
      <c r="R10" s="66">
        <v>6611</v>
      </c>
      <c r="S10" s="63">
        <f>R10/'4 연령및 성별인구'!$R$6*100</f>
        <v>2.28064607381138</v>
      </c>
      <c r="T10" s="68">
        <v>2482</v>
      </c>
      <c r="U10" s="69">
        <v>4.909990108803165</v>
      </c>
      <c r="V10" s="66">
        <v>6544</v>
      </c>
      <c r="W10" s="63">
        <f>V10/'4 연령및 성별인구'!$V$6*100</f>
        <v>2.2401445961304103</v>
      </c>
      <c r="X10" s="68">
        <v>2378</v>
      </c>
      <c r="Y10" s="69">
        <v>4.634122576244763</v>
      </c>
      <c r="Z10" s="66">
        <v>6992</v>
      </c>
      <c r="AA10" s="63">
        <f>Z10/'4 연령및 성별인구'!$V$6*100</f>
        <v>2.393504128383837</v>
      </c>
      <c r="AB10" s="70">
        <v>13736</v>
      </c>
      <c r="AC10" s="82">
        <v>5.015499998174323</v>
      </c>
      <c r="AD10" s="563">
        <v>10611</v>
      </c>
      <c r="AE10" s="564">
        <f>AD10/'4 연령및 성별인구'!$AD$6*100</f>
        <v>2.648109188646896</v>
      </c>
      <c r="AF10" s="96" t="s">
        <v>81</v>
      </c>
    </row>
    <row r="11" spans="1:32" s="51" customFormat="1" ht="18" customHeight="1">
      <c r="A11" s="46" t="s">
        <v>82</v>
      </c>
      <c r="B11" s="62">
        <v>4445</v>
      </c>
      <c r="C11" s="63">
        <f>B11/'4 연령및 성별인구'!$B$6*100</f>
        <v>1.911392241768543</v>
      </c>
      <c r="D11" s="64">
        <v>3122</v>
      </c>
      <c r="E11" s="65">
        <f>(D11/$B$8)*100</f>
        <v>57.56961091646689</v>
      </c>
      <c r="F11" s="62">
        <v>5310</v>
      </c>
      <c r="G11" s="63">
        <f>F11/'4 연령및 성별인구'!$F$6*100</f>
        <v>2.0803378688094276</v>
      </c>
      <c r="H11" s="66">
        <v>2501</v>
      </c>
      <c r="I11" s="65">
        <f>(H11/$D$8)*100</f>
        <v>94.27063701470034</v>
      </c>
      <c r="J11" s="62">
        <v>6361</v>
      </c>
      <c r="K11" s="63">
        <f>J11/'4 연령및 성별인구'!$J$6*100</f>
        <v>2.283734539644928</v>
      </c>
      <c r="L11" s="67">
        <v>2499</v>
      </c>
      <c r="M11" s="65">
        <v>4.9994998499549865</v>
      </c>
      <c r="N11" s="66">
        <v>6387</v>
      </c>
      <c r="O11" s="63">
        <f>N11/'4 연령및 성별인구'!$N$6*100</f>
        <v>2.2451411517816657</v>
      </c>
      <c r="P11" s="67">
        <v>2421</v>
      </c>
      <c r="Q11" s="65">
        <f>(P11/$L$8)*100</f>
        <v>101.85107278081615</v>
      </c>
      <c r="R11" s="66">
        <v>6525</v>
      </c>
      <c r="S11" s="63">
        <f>R11/'4 연령및 성별인구'!$R$6*100</f>
        <v>2.2509780111358726</v>
      </c>
      <c r="T11" s="68">
        <v>2381</v>
      </c>
      <c r="U11" s="69">
        <v>4.762952590518103</v>
      </c>
      <c r="V11" s="66">
        <v>6620</v>
      </c>
      <c r="W11" s="63">
        <f>V11/'4 연령및 성별인구'!$V$6*100</f>
        <v>2.2661609453519738</v>
      </c>
      <c r="X11" s="68">
        <v>2293</v>
      </c>
      <c r="Y11" s="69">
        <v>4.539425494427177</v>
      </c>
      <c r="Z11" s="66">
        <v>7074</v>
      </c>
      <c r="AA11" s="63">
        <f>Z11/'4 연령및 성별인구'!$V$6*100</f>
        <v>2.421574399912366</v>
      </c>
      <c r="AB11" s="70">
        <v>13553</v>
      </c>
      <c r="AC11" s="82">
        <v>4.893486424032352</v>
      </c>
      <c r="AD11" s="563">
        <v>10482</v>
      </c>
      <c r="AE11" s="564">
        <f>AD11/'4 연령및 성별인구'!$AD$6*100</f>
        <v>2.6159156078971604</v>
      </c>
      <c r="AF11" s="96" t="s">
        <v>83</v>
      </c>
    </row>
    <row r="12" spans="1:32" s="61" customFormat="1" ht="18" customHeight="1">
      <c r="A12" s="43" t="s">
        <v>86</v>
      </c>
      <c r="B12" s="53">
        <v>6711</v>
      </c>
      <c r="C12" s="54">
        <f>B12/'4 연령및 성별인구'!$B$6*100</f>
        <v>2.8857937760424504</v>
      </c>
      <c r="D12" s="55">
        <f>SUM(D13:D14)</f>
        <v>5512</v>
      </c>
      <c r="E12" s="56">
        <f>AVERAGE(E13:E14)</f>
        <v>49.44039277152868</v>
      </c>
      <c r="F12" s="53">
        <f>SUM(F13:F14)</f>
        <v>8742</v>
      </c>
      <c r="G12" s="54">
        <f>F12/'4 연령및 성별인구'!$F$6*100</f>
        <v>3.424917824695295</v>
      </c>
      <c r="H12" s="44">
        <f>SUM(H13:H14)</f>
        <v>5510</v>
      </c>
      <c r="I12" s="56">
        <f>AVERAGE(I13:I14)</f>
        <v>103.98738240476773</v>
      </c>
      <c r="J12" s="53">
        <v>10334</v>
      </c>
      <c r="K12" s="54">
        <f>J12/'4 연령및 성별인구'!$J$6*100</f>
        <v>3.710126195989732</v>
      </c>
      <c r="L12" s="57">
        <v>5112</v>
      </c>
      <c r="M12" s="56">
        <v>5.100873189048134</v>
      </c>
      <c r="N12" s="44">
        <v>10696</v>
      </c>
      <c r="O12" s="54">
        <f>N12/'4 연령및 성별인구'!$N$6*100</f>
        <v>3.759829303187208</v>
      </c>
      <c r="P12" s="44">
        <f>SUM(P13:P14)</f>
        <v>5049</v>
      </c>
      <c r="Q12" s="56">
        <f>AVERAGE(Q13:Q14)</f>
        <v>99.85530809112049</v>
      </c>
      <c r="R12" s="44">
        <f>R13+R14</f>
        <v>11153</v>
      </c>
      <c r="S12" s="54">
        <f>R12/'4 연령및 성별인구'!$R$6*100</f>
        <v>3.8475337560457303</v>
      </c>
      <c r="T12" s="58">
        <v>5050</v>
      </c>
      <c r="U12" s="59">
        <v>5.0231209446637095</v>
      </c>
      <c r="V12" s="44">
        <f>V13+V14</f>
        <v>11680</v>
      </c>
      <c r="W12" s="54">
        <f>V12/'4 연령및 성별인구'!$V$6*100</f>
        <v>3.9983020908929086</v>
      </c>
      <c r="X12" s="58">
        <v>5179</v>
      </c>
      <c r="Y12" s="59">
        <v>5.0858865618410185</v>
      </c>
      <c r="Z12" s="44">
        <f>Z13+Z14</f>
        <v>11964</v>
      </c>
      <c r="AA12" s="54">
        <f>Z12/'4 연령및 성별인구'!$V$6*100</f>
        <v>4.095521080089277</v>
      </c>
      <c r="AB12" s="60">
        <v>25432</v>
      </c>
      <c r="AC12" s="83">
        <v>4.617024096319923</v>
      </c>
      <c r="AD12" s="565">
        <f>SUM(AD13:AD14)</f>
        <v>17660</v>
      </c>
      <c r="AE12" s="564">
        <f>AD12/'4 연령및 성별인구'!$AD$6*100</f>
        <v>4.407276248374723</v>
      </c>
      <c r="AF12" s="95" t="s">
        <v>87</v>
      </c>
    </row>
    <row r="13" spans="1:33" s="51" customFormat="1" ht="18" customHeight="1">
      <c r="A13" s="46" t="s">
        <v>80</v>
      </c>
      <c r="B13" s="62">
        <v>3172</v>
      </c>
      <c r="C13" s="63">
        <f>B13/'4 연령및 성별인구'!$B$6*100</f>
        <v>1.3639901441821864</v>
      </c>
      <c r="D13" s="64">
        <v>2303</v>
      </c>
      <c r="E13" s="65">
        <f>(D13/$B$7)*100</f>
        <v>39.706896551724135</v>
      </c>
      <c r="F13" s="62">
        <v>4213</v>
      </c>
      <c r="G13" s="63">
        <f>F13/'4 연령및 성별인구'!$F$6*100</f>
        <v>1.6505580868727154</v>
      </c>
      <c r="H13" s="66">
        <v>2503</v>
      </c>
      <c r="I13" s="65">
        <f>(H13/$D$7)*100</f>
        <v>94.63137996219282</v>
      </c>
      <c r="J13" s="62">
        <v>5137</v>
      </c>
      <c r="K13" s="63">
        <f>J13/'4 연령및 성별인구'!$J$6*100</f>
        <v>1.8442924587574274</v>
      </c>
      <c r="L13" s="67">
        <v>2484</v>
      </c>
      <c r="M13" s="65">
        <v>4.944169104914313</v>
      </c>
      <c r="N13" s="66">
        <v>5302</v>
      </c>
      <c r="O13" s="63">
        <f>N13/'4 연령및 성별인구'!$N$6*100</f>
        <v>1.863744854665162</v>
      </c>
      <c r="P13" s="67">
        <v>2503</v>
      </c>
      <c r="Q13" s="65">
        <f>(P13/$L$7)*100</f>
        <v>92.60081391046985</v>
      </c>
      <c r="R13" s="66">
        <v>5557</v>
      </c>
      <c r="S13" s="63">
        <f>R13/'4 연령및 성별인구'!$R$6*100</f>
        <v>1.9170398172999303</v>
      </c>
      <c r="T13" s="68">
        <v>2517</v>
      </c>
      <c r="U13" s="69">
        <v>4.979228486646884</v>
      </c>
      <c r="V13" s="66">
        <v>5822</v>
      </c>
      <c r="W13" s="63">
        <f>V13/'4 연령및 성별인구'!$V$6*100</f>
        <v>1.9929892785255576</v>
      </c>
      <c r="X13" s="68">
        <v>2619</v>
      </c>
      <c r="Y13" s="69">
        <v>5.103770827243496</v>
      </c>
      <c r="Z13" s="66">
        <v>5997</v>
      </c>
      <c r="AA13" s="63">
        <f>Z13/'4 연령및 성별인구'!$V$6*100</f>
        <v>2.0528953458120522</v>
      </c>
      <c r="AB13" s="70">
        <v>12708</v>
      </c>
      <c r="AC13" s="82">
        <v>4.6401407962142756</v>
      </c>
      <c r="AD13" s="563">
        <v>8790</v>
      </c>
      <c r="AE13" s="564">
        <f>AD13/'4 연령및 성별인구'!$AD$6*100</f>
        <v>2.1936556185285285</v>
      </c>
      <c r="AF13" s="96" t="s">
        <v>81</v>
      </c>
      <c r="AG13" s="61"/>
    </row>
    <row r="14" spans="1:32" s="51" customFormat="1" ht="18" customHeight="1">
      <c r="A14" s="46" t="s">
        <v>82</v>
      </c>
      <c r="B14" s="62">
        <v>3539</v>
      </c>
      <c r="C14" s="63">
        <f>B14/'4 연령및 성별인구'!$B$6*100</f>
        <v>1.5218036318602641</v>
      </c>
      <c r="D14" s="64">
        <v>3209</v>
      </c>
      <c r="E14" s="65">
        <f>(D14/$B$8)*100</f>
        <v>59.173888991333214</v>
      </c>
      <c r="F14" s="62">
        <v>4529</v>
      </c>
      <c r="G14" s="63">
        <f>F14/'4 연령및 성별인구'!$F$6*100</f>
        <v>1.7743597378225797</v>
      </c>
      <c r="H14" s="66">
        <v>3007</v>
      </c>
      <c r="I14" s="65">
        <f>(H14/$D$8)*100</f>
        <v>113.34338484734263</v>
      </c>
      <c r="J14" s="62">
        <v>5197</v>
      </c>
      <c r="K14" s="63">
        <f>J14/'4 연령및 성별인구'!$J$6*100</f>
        <v>1.8658337372323048</v>
      </c>
      <c r="L14" s="67">
        <v>2628</v>
      </c>
      <c r="M14" s="65">
        <v>5.257577273181955</v>
      </c>
      <c r="N14" s="66">
        <v>5394</v>
      </c>
      <c r="O14" s="63">
        <f>N14/'4 연령및 성별인구'!$N$6*100</f>
        <v>1.8960844485220456</v>
      </c>
      <c r="P14" s="67">
        <v>2546</v>
      </c>
      <c r="Q14" s="65">
        <f>(P14/$L$8)*100</f>
        <v>107.10980227177114</v>
      </c>
      <c r="R14" s="66">
        <v>5596</v>
      </c>
      <c r="S14" s="63">
        <f>R14/'4 연령및 성별인구'!$R$6*100</f>
        <v>1.9304939387458</v>
      </c>
      <c r="T14" s="68">
        <v>2533</v>
      </c>
      <c r="U14" s="69">
        <v>5.067013402680536</v>
      </c>
      <c r="V14" s="66">
        <v>5858</v>
      </c>
      <c r="W14" s="63">
        <f>V14/'4 연령및 성별인구'!$V$6*100</f>
        <v>2.0053128123673507</v>
      </c>
      <c r="X14" s="68">
        <v>2560</v>
      </c>
      <c r="Y14" s="69">
        <v>5.06800229643854</v>
      </c>
      <c r="Z14" s="66">
        <v>5967</v>
      </c>
      <c r="AA14" s="63">
        <f>Z14/'4 연령및 성별인구'!$V$6*100</f>
        <v>2.042625734277225</v>
      </c>
      <c r="AB14" s="70">
        <v>12724</v>
      </c>
      <c r="AC14" s="82">
        <v>4.594165222414789</v>
      </c>
      <c r="AD14" s="563">
        <v>8870</v>
      </c>
      <c r="AE14" s="564">
        <f>AD14/'4 연령및 성별인구'!$AD$6*100</f>
        <v>2.2136206298461945</v>
      </c>
      <c r="AF14" s="96" t="s">
        <v>83</v>
      </c>
    </row>
    <row r="15" spans="1:32" s="61" customFormat="1" ht="18" customHeight="1">
      <c r="A15" s="43" t="s">
        <v>88</v>
      </c>
      <c r="B15" s="53">
        <v>4193</v>
      </c>
      <c r="C15" s="54">
        <f>B15/'4 연령및 성별인구'!$B$6*100</f>
        <v>1.8030298469596178</v>
      </c>
      <c r="D15" s="55">
        <f>SUM(D16:D17)</f>
        <v>3728</v>
      </c>
      <c r="E15" s="56">
        <f>AVERAGE(E16:E17)</f>
        <v>33.62479255024894</v>
      </c>
      <c r="F15" s="53">
        <f>SUM(F16:F17)</f>
        <v>6387</v>
      </c>
      <c r="G15" s="54">
        <f>F15/'4 연령및 성별인구'!$F$6*100</f>
        <v>2.5022821032176674</v>
      </c>
      <c r="H15" s="44">
        <f>SUM(H16:H17)</f>
        <v>5103</v>
      </c>
      <c r="I15" s="56">
        <f>AVERAGE(I16:I17)</f>
        <v>96.28809130726923</v>
      </c>
      <c r="J15" s="53">
        <v>8384</v>
      </c>
      <c r="K15" s="54">
        <f>J15/'4 연령및 성별인구'!$J$6*100</f>
        <v>3.0100346455562135</v>
      </c>
      <c r="L15" s="57">
        <v>5527</v>
      </c>
      <c r="M15" s="56">
        <v>5.516390193027734</v>
      </c>
      <c r="N15" s="44">
        <v>8904</v>
      </c>
      <c r="O15" s="54">
        <f>N15/'4 연령및 성별인구'!$N$6*100</f>
        <v>3.129910257627047</v>
      </c>
      <c r="P15" s="44">
        <f>SUM(P16:P17)</f>
        <v>5594</v>
      </c>
      <c r="Q15" s="56">
        <f>AVERAGE(Q16:Q17)</f>
        <v>111.36754048346226</v>
      </c>
      <c r="R15" s="44">
        <f>R16+R17</f>
        <v>9323</v>
      </c>
      <c r="S15" s="54">
        <f>R15/'4 연령및 성별인구'!$R$6*100</f>
        <v>3.216224980508773</v>
      </c>
      <c r="T15" s="58">
        <v>5633</v>
      </c>
      <c r="U15" s="59">
        <v>5.605727871588165</v>
      </c>
      <c r="V15" s="44">
        <f>V16+V17</f>
        <v>9691</v>
      </c>
      <c r="W15" s="54">
        <f>V15/'4 연령및 성별인구'!$V$6*100</f>
        <v>3.3174268461338334</v>
      </c>
      <c r="X15" s="58">
        <v>5501</v>
      </c>
      <c r="Y15" s="59">
        <v>5.405884952936704</v>
      </c>
      <c r="Z15" s="44">
        <f>Z16+Z17</f>
        <v>9949</v>
      </c>
      <c r="AA15" s="54">
        <f>Z15/'4 연령및 성별인구'!$V$6*100</f>
        <v>3.4057455053333516</v>
      </c>
      <c r="AB15" s="60">
        <v>23305</v>
      </c>
      <c r="AC15" s="83">
        <v>4.230880251837678</v>
      </c>
      <c r="AD15" s="565">
        <f>SUM(AD16:AD17)</f>
        <v>15171</v>
      </c>
      <c r="AE15" s="564">
        <f>AD15/'4 연령및 성별인구'!$AD$6*100</f>
        <v>3.786114833753847</v>
      </c>
      <c r="AF15" s="95" t="s">
        <v>89</v>
      </c>
    </row>
    <row r="16" spans="1:32" s="51" customFormat="1" ht="18" customHeight="1">
      <c r="A16" s="46" t="s">
        <v>80</v>
      </c>
      <c r="B16" s="62">
        <v>1512</v>
      </c>
      <c r="C16" s="63">
        <f>B16/'4 연령및 성별인구'!$B$6*100</f>
        <v>0.6501743688535516</v>
      </c>
      <c r="D16" s="64">
        <v>1247</v>
      </c>
      <c r="E16" s="65">
        <f>(D16/$B$7)*100</f>
        <v>21.5</v>
      </c>
      <c r="F16" s="62">
        <v>2788</v>
      </c>
      <c r="G16" s="63">
        <f>F16/'4 연령및 성별인구'!$F$6*100</f>
        <v>1.0922753254690556</v>
      </c>
      <c r="H16" s="66">
        <v>1999</v>
      </c>
      <c r="I16" s="65">
        <f>(H16/$D$7)*100</f>
        <v>75.5765595463138</v>
      </c>
      <c r="J16" s="62">
        <v>3930</v>
      </c>
      <c r="K16" s="63">
        <f>J16/'4 연령및 성별인구'!$J$6*100</f>
        <v>1.4109537401044752</v>
      </c>
      <c r="L16" s="67">
        <v>2407</v>
      </c>
      <c r="M16" s="65">
        <v>4.790907824286937</v>
      </c>
      <c r="N16" s="66">
        <v>4232</v>
      </c>
      <c r="O16" s="63">
        <f>N16/'4 연령및 성별인구'!$N$6*100</f>
        <v>1.4876213174166288</v>
      </c>
      <c r="P16" s="67">
        <v>2484</v>
      </c>
      <c r="Q16" s="65">
        <f>(P16/$L$7)*100</f>
        <v>91.89789123196448</v>
      </c>
      <c r="R16" s="66">
        <v>4439</v>
      </c>
      <c r="S16" s="63">
        <f>R16/'4 연령및 성별인구'!$R$6*100</f>
        <v>1.5313550025183356</v>
      </c>
      <c r="T16" s="68">
        <v>2563</v>
      </c>
      <c r="U16" s="69">
        <v>5.070227497527201</v>
      </c>
      <c r="V16" s="66">
        <v>4645</v>
      </c>
      <c r="W16" s="63">
        <f>V16/'4 연령및 성별인구'!$V$6*100</f>
        <v>1.5900781859758184</v>
      </c>
      <c r="X16" s="68">
        <v>2537</v>
      </c>
      <c r="Y16" s="69">
        <v>4.94397349702816</v>
      </c>
      <c r="Z16" s="66">
        <v>4803</v>
      </c>
      <c r="AA16" s="63">
        <f>Z16/'4 연령및 성별인구'!$V$6*100</f>
        <v>1.6441648067259107</v>
      </c>
      <c r="AB16" s="70">
        <v>11105</v>
      </c>
      <c r="AC16" s="82">
        <v>4.054828733235721</v>
      </c>
      <c r="AD16" s="563">
        <v>7349</v>
      </c>
      <c r="AE16" s="564">
        <f>AD16/'4 연령및 성별인구'!$AD$6*100</f>
        <v>1.8340358521690736</v>
      </c>
      <c r="AF16" s="96" t="s">
        <v>81</v>
      </c>
    </row>
    <row r="17" spans="1:32" s="51" customFormat="1" ht="18" customHeight="1">
      <c r="A17" s="46" t="s">
        <v>82</v>
      </c>
      <c r="B17" s="62">
        <v>2681</v>
      </c>
      <c r="C17" s="63">
        <f>B17/'4 연령및 성별인구'!$B$6*100</f>
        <v>1.1528554781060663</v>
      </c>
      <c r="D17" s="64">
        <v>2481</v>
      </c>
      <c r="E17" s="65">
        <f>(D17/$B$8)*100</f>
        <v>45.74958510049788</v>
      </c>
      <c r="F17" s="62">
        <v>3599</v>
      </c>
      <c r="G17" s="63">
        <f>F17/'4 연령및 성별인구'!$F$6*100</f>
        <v>1.410006777748612</v>
      </c>
      <c r="H17" s="66">
        <v>3104</v>
      </c>
      <c r="I17" s="65">
        <f>(H17/$D$8)*100</f>
        <v>116.99962306822465</v>
      </c>
      <c r="J17" s="62">
        <v>4454</v>
      </c>
      <c r="K17" s="63">
        <f>J17/'4 연령및 성별인구'!$J$6*100</f>
        <v>1.5990809054517385</v>
      </c>
      <c r="L17" s="67">
        <v>3120</v>
      </c>
      <c r="M17" s="65">
        <v>6.241872561768531</v>
      </c>
      <c r="N17" s="66">
        <v>4672</v>
      </c>
      <c r="O17" s="63">
        <f>N17/'4 연령및 성별인구'!$N$6*100</f>
        <v>1.6422889402104184</v>
      </c>
      <c r="P17" s="67">
        <v>3110</v>
      </c>
      <c r="Q17" s="65">
        <f>(P17/$L$8)*100</f>
        <v>130.83718973496005</v>
      </c>
      <c r="R17" s="66">
        <v>4884</v>
      </c>
      <c r="S17" s="63">
        <f>R17/'4 연령및 성별인구'!$R$6*100</f>
        <v>1.6848699779904373</v>
      </c>
      <c r="T17" s="68">
        <v>3070</v>
      </c>
      <c r="U17" s="69">
        <v>6.14122824564913</v>
      </c>
      <c r="V17" s="66">
        <v>5046</v>
      </c>
      <c r="W17" s="63">
        <f>V17/'4 연령및 성별인구'!$V$6*100</f>
        <v>1.727348660158015</v>
      </c>
      <c r="X17" s="68">
        <v>2964</v>
      </c>
      <c r="Y17" s="69">
        <v>5.867796408845248</v>
      </c>
      <c r="Z17" s="66">
        <v>5146</v>
      </c>
      <c r="AA17" s="63">
        <f>Z17/'4 연령및 성별인구'!$V$6*100</f>
        <v>1.7615806986074407</v>
      </c>
      <c r="AB17" s="70">
        <v>12200</v>
      </c>
      <c r="AC17" s="82">
        <v>4.404968226458694</v>
      </c>
      <c r="AD17" s="563">
        <v>7822</v>
      </c>
      <c r="AE17" s="564">
        <f>AD17/'4 연령및 성별인구'!$AD$6*100</f>
        <v>1.9520789815847726</v>
      </c>
      <c r="AF17" s="96" t="s">
        <v>83</v>
      </c>
    </row>
    <row r="18" spans="1:32" s="61" customFormat="1" ht="18" customHeight="1">
      <c r="A18" s="43" t="s">
        <v>90</v>
      </c>
      <c r="B18" s="53">
        <v>3452</v>
      </c>
      <c r="C18" s="54">
        <f>B18/'4 연령및 성별인구'!$B$6*100</f>
        <v>1.4843928050809923</v>
      </c>
      <c r="D18" s="55">
        <f>SUM(D19:D20)</f>
        <v>3340</v>
      </c>
      <c r="E18" s="56">
        <f>AVERAGE(E19:E20)</f>
        <v>30.197261663286003</v>
      </c>
      <c r="F18" s="53">
        <f>SUM(F19:F20)</f>
        <v>3901</v>
      </c>
      <c r="G18" s="54">
        <f>F18/'4 연령및 성별인구'!$F$6*100</f>
        <v>1.5283235454285458</v>
      </c>
      <c r="H18" s="44">
        <f>SUM(H19:H20)</f>
        <v>3359</v>
      </c>
      <c r="I18" s="56">
        <f>AVERAGE(I19:I20)</f>
        <v>63.3657727422036</v>
      </c>
      <c r="J18" s="53">
        <v>6107</v>
      </c>
      <c r="K18" s="54">
        <f>J18/'4 연령및 성별인구'!$J$6*100</f>
        <v>2.192543127434613</v>
      </c>
      <c r="L18" s="57">
        <v>4852</v>
      </c>
      <c r="M18" s="56">
        <v>4.844261104608726</v>
      </c>
      <c r="N18" s="44">
        <v>6602</v>
      </c>
      <c r="O18" s="54">
        <f>N18/'4 연령및 성별인구'!$N$6*100</f>
        <v>2.3207173765559035</v>
      </c>
      <c r="P18" s="44">
        <f>SUM(P19:P20)</f>
        <v>5084</v>
      </c>
      <c r="Q18" s="56">
        <f>AVERAGE(Q19:Q20)</f>
        <v>102.06803671453102</v>
      </c>
      <c r="R18" s="44">
        <f>R19+R20</f>
        <v>7125</v>
      </c>
      <c r="S18" s="54">
        <f>R18/'4 연령및 성별인구'!$R$6*100</f>
        <v>2.457964494918482</v>
      </c>
      <c r="T18" s="58">
        <v>5150</v>
      </c>
      <c r="U18" s="59">
        <v>5.128714367997239</v>
      </c>
      <c r="V18" s="44">
        <f>V19+V20</f>
        <v>7430</v>
      </c>
      <c r="W18" s="54">
        <f>V18/'4 연령및 성별인구'!$V$6*100</f>
        <v>2.543440456792321</v>
      </c>
      <c r="X18" s="58">
        <v>5172</v>
      </c>
      <c r="Y18" s="59">
        <v>5.087094995427784</v>
      </c>
      <c r="Z18" s="44">
        <f>Z19+Z20</f>
        <v>7692</v>
      </c>
      <c r="AA18" s="54">
        <f>Z18/'4 연령및 성별인구'!$V$6*100</f>
        <v>2.6331283975298163</v>
      </c>
      <c r="AB18" s="60">
        <v>20119</v>
      </c>
      <c r="AC18" s="83">
        <v>3.6524814325991093</v>
      </c>
      <c r="AD18" s="565">
        <f>SUM(AD19:AD20)</f>
        <v>13413</v>
      </c>
      <c r="AE18" s="564">
        <v>3.4</v>
      </c>
      <c r="AF18" s="95" t="s">
        <v>91</v>
      </c>
    </row>
    <row r="19" spans="1:32" s="51" customFormat="1" ht="18" customHeight="1">
      <c r="A19" s="46" t="s">
        <v>80</v>
      </c>
      <c r="B19" s="62">
        <v>1107</v>
      </c>
      <c r="C19" s="63">
        <f>B19/'4 연령및 성별인구'!$B$6*100</f>
        <v>0.47602052005349316</v>
      </c>
      <c r="D19" s="64">
        <v>997</v>
      </c>
      <c r="E19" s="65">
        <f>(D19/$B$7)*100</f>
        <v>17.189655172413794</v>
      </c>
      <c r="F19" s="62">
        <v>1242</v>
      </c>
      <c r="G19" s="63">
        <f>F19/'4 연령및 성별인구'!$F$6*100</f>
        <v>0.4865875015181373</v>
      </c>
      <c r="H19" s="66">
        <v>1054</v>
      </c>
      <c r="I19" s="65">
        <f>(H19/$D$7)*100</f>
        <v>39.848771266540645</v>
      </c>
      <c r="J19" s="62">
        <v>2547</v>
      </c>
      <c r="K19" s="63">
        <f>J19/'4 연령및 성별인구'!$J$6*100</f>
        <v>0.9144272712585493</v>
      </c>
      <c r="L19" s="67">
        <v>1804</v>
      </c>
      <c r="M19" s="65">
        <v>3.59069286041281</v>
      </c>
      <c r="N19" s="66">
        <v>2779</v>
      </c>
      <c r="O19" s="63">
        <f>N19/'4 연령및 성별인구'!$N$6*100</f>
        <v>0.9768666448725924</v>
      </c>
      <c r="P19" s="67">
        <v>1921</v>
      </c>
      <c r="Q19" s="65">
        <f>(P19/$L$7)*100</f>
        <v>71.0691823899371</v>
      </c>
      <c r="R19" s="66">
        <v>3069</v>
      </c>
      <c r="S19" s="63">
        <f>R19/'4 연령및 성별인구'!$R$6*100</f>
        <v>1.058735864548045</v>
      </c>
      <c r="T19" s="68">
        <v>2014</v>
      </c>
      <c r="U19" s="69">
        <v>3.9841740850642924</v>
      </c>
      <c r="V19" s="66">
        <v>3273</v>
      </c>
      <c r="W19" s="63">
        <f>V19/'4 연령및 성별인구'!$V$6*100</f>
        <v>1.1204146184496995</v>
      </c>
      <c r="X19" s="68">
        <v>2093</v>
      </c>
      <c r="Y19" s="69">
        <v>4.078729416349995</v>
      </c>
      <c r="Z19" s="66">
        <v>3380</v>
      </c>
      <c r="AA19" s="63">
        <f>Z19/'4 연령및 성별인구'!$V$6*100</f>
        <v>1.1570428995905848</v>
      </c>
      <c r="AB19" s="70">
        <v>8652</v>
      </c>
      <c r="AC19" s="82">
        <v>3.1591515713602387</v>
      </c>
      <c r="AD19" s="563">
        <v>5878</v>
      </c>
      <c r="AE19" s="564">
        <f>AD19/'4 연령및 성별인구'!$AD$6*100</f>
        <v>1.466929206565494</v>
      </c>
      <c r="AF19" s="96" t="s">
        <v>81</v>
      </c>
    </row>
    <row r="20" spans="1:32" s="51" customFormat="1" ht="18" customHeight="1">
      <c r="A20" s="46" t="s">
        <v>82</v>
      </c>
      <c r="B20" s="62">
        <v>2345</v>
      </c>
      <c r="C20" s="63">
        <f>B20/'4 연령및 성별인구'!$B$6*100</f>
        <v>1.008372285027499</v>
      </c>
      <c r="D20" s="64">
        <v>2343</v>
      </c>
      <c r="E20" s="65">
        <f>(D20/$B$8)*100</f>
        <v>43.20486815415821</v>
      </c>
      <c r="F20" s="62">
        <v>2659</v>
      </c>
      <c r="G20" s="63">
        <f>F20/'4 연령및 성별인구'!$F$6*100</f>
        <v>1.0417360439104084</v>
      </c>
      <c r="H20" s="66">
        <v>2305</v>
      </c>
      <c r="I20" s="65">
        <f>(H20/$D$8)*100</f>
        <v>86.88277421786657</v>
      </c>
      <c r="J20" s="62">
        <v>3560</v>
      </c>
      <c r="K20" s="63">
        <f>J20/'4 연령및 성별인구'!$J$6*100</f>
        <v>1.2781158561760642</v>
      </c>
      <c r="L20" s="67">
        <v>3048</v>
      </c>
      <c r="M20" s="65">
        <v>6.097829348804641</v>
      </c>
      <c r="N20" s="66">
        <v>3823</v>
      </c>
      <c r="O20" s="63">
        <f>N20/'4 연령및 성별인구'!$N$6*100</f>
        <v>1.343850731683311</v>
      </c>
      <c r="P20" s="67">
        <v>3163</v>
      </c>
      <c r="Q20" s="65">
        <f>(P20/$L$8)*100</f>
        <v>133.06689103912495</v>
      </c>
      <c r="R20" s="66">
        <v>4056</v>
      </c>
      <c r="S20" s="63">
        <f>R20/'4 연령및 성별인구'!$R$6*100</f>
        <v>1.3992286303704369</v>
      </c>
      <c r="T20" s="68">
        <v>3136</v>
      </c>
      <c r="U20" s="69">
        <v>6.273254650930187</v>
      </c>
      <c r="V20" s="66">
        <v>4157</v>
      </c>
      <c r="W20" s="63">
        <f>V20/'4 연령및 성별인구'!$V$6*100</f>
        <v>1.4230258383426218</v>
      </c>
      <c r="X20" s="68">
        <v>3079</v>
      </c>
      <c r="Y20" s="69">
        <v>6.095460574505573</v>
      </c>
      <c r="Z20" s="66">
        <v>4312</v>
      </c>
      <c r="AA20" s="63">
        <f>Z20/'4 연령및 성별인구'!$V$6*100</f>
        <v>1.4760854979392313</v>
      </c>
      <c r="AB20" s="70">
        <v>11467</v>
      </c>
      <c r="AC20" s="82">
        <v>4.140309069901791</v>
      </c>
      <c r="AD20" s="563">
        <v>7535</v>
      </c>
      <c r="AE20" s="564">
        <f>AD20/'4 연령및 성별인구'!$AD$6*100</f>
        <v>1.8804545034826468</v>
      </c>
      <c r="AF20" s="96" t="s">
        <v>83</v>
      </c>
    </row>
    <row r="21" spans="1:32" s="61" customFormat="1" ht="18" customHeight="1">
      <c r="A21" s="43" t="s">
        <v>92</v>
      </c>
      <c r="B21" s="53">
        <v>2166</v>
      </c>
      <c r="C21" s="54">
        <f>B21/'4 연령및 성별인구'!$B$6*100</f>
        <v>0.9314005839529054</v>
      </c>
      <c r="D21" s="55">
        <f>SUM(D22:D23)</f>
        <v>2363</v>
      </c>
      <c r="E21" s="56">
        <f>AVERAGE(E22:E23)</f>
        <v>21.378711045546748</v>
      </c>
      <c r="F21" s="53">
        <f>SUM(F22:F23)</f>
        <v>3077</v>
      </c>
      <c r="G21" s="54">
        <f>F21/'4 연령및 성별인구'!$F$6*100</f>
        <v>1.2054989872554818</v>
      </c>
      <c r="H21" s="44">
        <f>SUM(H22:H23)</f>
        <v>2956</v>
      </c>
      <c r="I21" s="56">
        <f>AVERAGE(I22:I23)</f>
        <v>55.75532068771167</v>
      </c>
      <c r="J21" s="53">
        <v>3652</v>
      </c>
      <c r="K21" s="54">
        <f>J21/'4 연령및 성별인구'!$J$6*100</f>
        <v>1.3111458165042096</v>
      </c>
      <c r="L21" s="57">
        <v>2972</v>
      </c>
      <c r="M21" s="56">
        <v>2.96850337719098</v>
      </c>
      <c r="N21" s="44">
        <v>3963</v>
      </c>
      <c r="O21" s="54">
        <f>N21/'4 연령및 성별인구'!$N$6*100</f>
        <v>1.3930631571176986</v>
      </c>
      <c r="P21" s="44">
        <f>SUM(P22:P23)</f>
        <v>3220</v>
      </c>
      <c r="Q21" s="56">
        <f>AVERAGE(Q22:Q23)</f>
        <v>65.29949816584542</v>
      </c>
      <c r="R21" s="44">
        <f>R22+R23</f>
        <v>4328</v>
      </c>
      <c r="S21" s="54">
        <f>R21/'4 연령및 성별인구'!$R$6*100</f>
        <v>1.493062503018553</v>
      </c>
      <c r="T21" s="58">
        <v>3527</v>
      </c>
      <c r="U21" s="59">
        <v>3.515594711424975</v>
      </c>
      <c r="V21" s="44">
        <f>V22+V23</f>
        <v>4868</v>
      </c>
      <c r="W21" s="54">
        <f>V21/'4 연령및 성별인구'!$V$6*100</f>
        <v>1.6664156317180374</v>
      </c>
      <c r="X21" s="58">
        <v>4002</v>
      </c>
      <c r="Y21" s="59">
        <v>3.94158552369902</v>
      </c>
      <c r="Z21" s="44">
        <f>Z22+Z23</f>
        <v>5322</v>
      </c>
      <c r="AA21" s="54">
        <f>Z21/'4 연령및 성별인구'!$V$6*100</f>
        <v>1.8218290862784297</v>
      </c>
      <c r="AB21" s="60">
        <v>14924</v>
      </c>
      <c r="AC21" s="83">
        <v>2.709360947368612</v>
      </c>
      <c r="AD21" s="565">
        <f>SUM(AD22:AD23)</f>
        <v>10222</v>
      </c>
      <c r="AE21" s="564">
        <f>AD21/'4 연령및 성별인구'!$AD$6*100</f>
        <v>2.5510293211147466</v>
      </c>
      <c r="AF21" s="95" t="s">
        <v>93</v>
      </c>
    </row>
    <row r="22" spans="1:32" s="51" customFormat="1" ht="18" customHeight="1">
      <c r="A22" s="46" t="s">
        <v>80</v>
      </c>
      <c r="B22" s="62">
        <v>598</v>
      </c>
      <c r="C22" s="63">
        <f>B22/'4 연령및 성별인구'!$B$6*100</f>
        <v>0.2571456829195925</v>
      </c>
      <c r="D22" s="64">
        <v>681</v>
      </c>
      <c r="E22" s="65">
        <f>(D22/$B$7)*100</f>
        <v>11.741379310344827</v>
      </c>
      <c r="F22" s="62">
        <v>842</v>
      </c>
      <c r="G22" s="63">
        <f>F22/'4 연령및 성별인구'!$F$6*100</f>
        <v>0.32987655094868895</v>
      </c>
      <c r="H22" s="66">
        <v>786</v>
      </c>
      <c r="I22" s="65">
        <f>(H22/$D$7)*100</f>
        <v>29.716446124763706</v>
      </c>
      <c r="J22" s="62">
        <v>1080</v>
      </c>
      <c r="K22" s="63">
        <f>J22/'4 연령및 성별인구'!$J$6*100</f>
        <v>0.38774301254779475</v>
      </c>
      <c r="L22" s="67">
        <v>861</v>
      </c>
      <c r="M22" s="65">
        <v>1.7137397742879323</v>
      </c>
      <c r="N22" s="66">
        <v>1222</v>
      </c>
      <c r="O22" s="63">
        <f>N22/'4 연령및 성별인구'!$N$6*100</f>
        <v>0.4295541705772969</v>
      </c>
      <c r="P22" s="67">
        <v>959</v>
      </c>
      <c r="Q22" s="65">
        <f>(P22/$L$7)*100</f>
        <v>35.47909729929708</v>
      </c>
      <c r="R22" s="66">
        <v>1404</v>
      </c>
      <c r="S22" s="63">
        <f>R22/'4 연령및 성별인구'!$R$6*100</f>
        <v>0.48434837205130504</v>
      </c>
      <c r="T22" s="68">
        <v>1093</v>
      </c>
      <c r="U22" s="69">
        <v>2.162215628090999</v>
      </c>
      <c r="V22" s="66">
        <v>1666</v>
      </c>
      <c r="W22" s="63">
        <f>V22/'4 연령및 성별인구'!$V$6*100</f>
        <v>0.5703057605674302</v>
      </c>
      <c r="X22" s="68">
        <v>1278</v>
      </c>
      <c r="Y22" s="69">
        <v>2.490499853843905</v>
      </c>
      <c r="Z22" s="66">
        <v>2000</v>
      </c>
      <c r="AA22" s="63">
        <f>Z22/'4 연령및 성별인구'!$V$6*100</f>
        <v>0.6846407689885118</v>
      </c>
      <c r="AB22" s="70">
        <v>5243</v>
      </c>
      <c r="AC22" s="82">
        <v>1.9144049570783326</v>
      </c>
      <c r="AD22" s="563">
        <v>3848</v>
      </c>
      <c r="AE22" s="564">
        <f>AD22/'4 연령및 성별인구'!$AD$6*100</f>
        <v>0.9603170443797245</v>
      </c>
      <c r="AF22" s="96" t="s">
        <v>81</v>
      </c>
    </row>
    <row r="23" spans="1:32" s="51" customFormat="1" ht="18" customHeight="1">
      <c r="A23" s="46" t="s">
        <v>82</v>
      </c>
      <c r="B23" s="62">
        <v>1568</v>
      </c>
      <c r="C23" s="63">
        <f>B23/'4 연령및 성별인구'!$B$6*100</f>
        <v>0.6742549010333128</v>
      </c>
      <c r="D23" s="64">
        <v>1682</v>
      </c>
      <c r="E23" s="65">
        <f>(D23/$B$8)*100</f>
        <v>31.016042780748666</v>
      </c>
      <c r="F23" s="62">
        <v>2235</v>
      </c>
      <c r="G23" s="63">
        <f>F23/'4 연령및 성별인구'!$F$6*100</f>
        <v>0.875622436306793</v>
      </c>
      <c r="H23" s="66">
        <v>2170</v>
      </c>
      <c r="I23" s="65">
        <f>(H23/$D$8)*100</f>
        <v>81.79419525065963</v>
      </c>
      <c r="J23" s="62">
        <v>2572</v>
      </c>
      <c r="K23" s="63">
        <f>J23/'4 연령및 성별인구'!$J$6*100</f>
        <v>0.9234028039564148</v>
      </c>
      <c r="L23" s="67">
        <v>2111</v>
      </c>
      <c r="M23" s="65">
        <v>4.223266980094028</v>
      </c>
      <c r="N23" s="66">
        <v>2741</v>
      </c>
      <c r="O23" s="63">
        <f>N23/'4 연령및 성별인구'!$N$6*100</f>
        <v>0.9635089865404017</v>
      </c>
      <c r="P23" s="67">
        <v>2261</v>
      </c>
      <c r="Q23" s="65">
        <f>(P23/$L$8)*100</f>
        <v>95.11989903239377</v>
      </c>
      <c r="R23" s="66">
        <v>2924</v>
      </c>
      <c r="S23" s="63">
        <f>R23/'4 연령및 성별인구'!$R$6*100</f>
        <v>1.0087141309672478</v>
      </c>
      <c r="T23" s="68">
        <v>2434</v>
      </c>
      <c r="U23" s="69">
        <v>4.8689737947589515</v>
      </c>
      <c r="V23" s="66">
        <v>3202</v>
      </c>
      <c r="W23" s="63">
        <f>V23/'4 연령및 성별인구'!$V$6*100</f>
        <v>1.0961098711506074</v>
      </c>
      <c r="X23" s="68">
        <v>2724</v>
      </c>
      <c r="Y23" s="69">
        <v>5.3926711935541345</v>
      </c>
      <c r="Z23" s="66">
        <v>3322</v>
      </c>
      <c r="AA23" s="63">
        <f>Z23/'4 연령및 성별인구'!$V$6*100</f>
        <v>1.137188317289918</v>
      </c>
      <c r="AB23" s="70">
        <v>9681</v>
      </c>
      <c r="AC23" s="82">
        <v>3.4954506065857887</v>
      </c>
      <c r="AD23" s="563">
        <v>6374</v>
      </c>
      <c r="AE23" s="564">
        <f>AD23/'4 연령및 성별인구'!$AD$6*100</f>
        <v>1.5907122767350217</v>
      </c>
      <c r="AF23" s="96" t="s">
        <v>83</v>
      </c>
    </row>
    <row r="24" spans="1:32" s="61" customFormat="1" ht="18" customHeight="1">
      <c r="A24" s="43" t="s">
        <v>94</v>
      </c>
      <c r="B24" s="53">
        <v>1737</v>
      </c>
      <c r="C24" s="54">
        <f>B24/'4 연령및 성별인구'!$B$6*100</f>
        <v>0.7469265070758063</v>
      </c>
      <c r="D24" s="55">
        <f>SUM(D25:D26)</f>
        <v>2049</v>
      </c>
      <c r="E24" s="56">
        <f>AVERAGE(E25:E26)</f>
        <v>18.60709017149179</v>
      </c>
      <c r="F24" s="53">
        <f>SUM(F25:F26)</f>
        <v>2009</v>
      </c>
      <c r="G24" s="54">
        <f>F24/'4 연령및 성별인구'!$F$6*100</f>
        <v>0.7870807492350547</v>
      </c>
      <c r="H24" s="44">
        <f>SUM(H25:H26)</f>
        <v>1975</v>
      </c>
      <c r="I24" s="56">
        <f>AVERAGE(I25:I26)</f>
        <v>37.24977323527882</v>
      </c>
      <c r="J24" s="53">
        <v>2669</v>
      </c>
      <c r="K24" s="54">
        <f>J24/'4 연령및 성별인구'!$J$6*100</f>
        <v>0.9582278708241333</v>
      </c>
      <c r="L24" s="57">
        <v>2228</v>
      </c>
      <c r="M24" s="56">
        <v>2.2259926918184134</v>
      </c>
      <c r="N24" s="44">
        <v>2642</v>
      </c>
      <c r="O24" s="54">
        <f>N24/'4 연령및 성별인구'!$N$6*100</f>
        <v>0.928708771411799</v>
      </c>
      <c r="P24" s="44">
        <f>SUM(P25:P26)</f>
        <v>2133</v>
      </c>
      <c r="Q24" s="56">
        <f>AVERAGE(Q25:Q26)</f>
        <v>43.593929741350664</v>
      </c>
      <c r="R24" s="44">
        <f>R25+R26</f>
        <v>2676</v>
      </c>
      <c r="S24" s="54">
        <f>R24/'4 연령및 성별인구'!$R$6*100</f>
        <v>0.923159717670436</v>
      </c>
      <c r="T24" s="58">
        <v>2159</v>
      </c>
      <c r="U24" s="59">
        <v>2.1535703777748627</v>
      </c>
      <c r="V24" s="44">
        <f>V25+V26</f>
        <v>2540</v>
      </c>
      <c r="W24" s="54">
        <f>V24/'4 연령및 성별인구'!$V$6*100</f>
        <v>0.8694937766154098</v>
      </c>
      <c r="X24" s="58">
        <v>1945</v>
      </c>
      <c r="Y24" s="59">
        <v>1.917341676658036</v>
      </c>
      <c r="Z24" s="44">
        <f>Z25+Z26</f>
        <v>2931</v>
      </c>
      <c r="AA24" s="54">
        <f>Z24/'4 연령및 성별인구'!$V$6*100</f>
        <v>1.003341046952664</v>
      </c>
      <c r="AB24" s="60">
        <v>7900</v>
      </c>
      <c r="AC24" s="83">
        <v>1.434196695538196</v>
      </c>
      <c r="AD24" s="565">
        <f>SUM(AD25:AD26)</f>
        <v>5819</v>
      </c>
      <c r="AE24" s="564">
        <f>AD24/'4 연령및 성별인구'!$AD$6*100</f>
        <v>1.4522050107187154</v>
      </c>
      <c r="AF24" s="95" t="s">
        <v>95</v>
      </c>
    </row>
    <row r="25" spans="1:32" s="51" customFormat="1" ht="18" customHeight="1">
      <c r="A25" s="46" t="s">
        <v>80</v>
      </c>
      <c r="B25" s="62">
        <v>412</v>
      </c>
      <c r="C25" s="63">
        <f>B25/'4 연령및 성별인구'!$B$6*100</f>
        <v>0.17716391532252862</v>
      </c>
      <c r="D25" s="64">
        <v>475</v>
      </c>
      <c r="E25" s="65">
        <f>(D25/$B$7)*100</f>
        <v>8.189655172413794</v>
      </c>
      <c r="F25" s="62">
        <v>453</v>
      </c>
      <c r="G25" s="63">
        <f>F25/'4 연령및 성별인구'!$F$6*100</f>
        <v>0.17747515151990031</v>
      </c>
      <c r="H25" s="66">
        <v>487</v>
      </c>
      <c r="I25" s="65">
        <f>(H25/$D$7)*100</f>
        <v>18.41209829867675</v>
      </c>
      <c r="J25" s="62">
        <v>665</v>
      </c>
      <c r="K25" s="63">
        <f>J25/'4 연령및 성별인구'!$J$6*100</f>
        <v>0.23874916976322544</v>
      </c>
      <c r="L25" s="67">
        <v>525</v>
      </c>
      <c r="M25" s="65">
        <v>1.0449632770048367</v>
      </c>
      <c r="N25" s="66">
        <v>692</v>
      </c>
      <c r="O25" s="63">
        <f>N25/'4 연령및 성별인구'!$N$6*100</f>
        <v>0.24324998857568697</v>
      </c>
      <c r="P25" s="67">
        <v>502</v>
      </c>
      <c r="Q25" s="65">
        <f>(P25/$L$7)*100</f>
        <v>18.57195708472068</v>
      </c>
      <c r="R25" s="66">
        <v>715</v>
      </c>
      <c r="S25" s="63">
        <f>R25/'4 연령및 성별인구'!$R$6*100</f>
        <v>0.24665889317427572</v>
      </c>
      <c r="T25" s="68">
        <v>529</v>
      </c>
      <c r="U25" s="69">
        <v>1.04648862512364</v>
      </c>
      <c r="V25" s="66">
        <v>719</v>
      </c>
      <c r="W25" s="63">
        <f>V25/'4 연령및 성별인구'!$V$6*100</f>
        <v>0.24612835645136996</v>
      </c>
      <c r="X25" s="68">
        <v>511</v>
      </c>
      <c r="Y25" s="69">
        <v>0.995810191951671</v>
      </c>
      <c r="Z25" s="66">
        <v>783</v>
      </c>
      <c r="AA25" s="63">
        <f>Z25/'4 연령및 성별인구'!$V$6*100</f>
        <v>0.2680368610590023</v>
      </c>
      <c r="AB25" s="70">
        <v>2129</v>
      </c>
      <c r="AC25" s="82">
        <v>0.7773732888841827</v>
      </c>
      <c r="AD25" s="563">
        <v>1514</v>
      </c>
      <c r="AE25" s="564">
        <f>AD25/'4 연령및 성별인구'!$AD$6*100</f>
        <v>0.37783783918682506</v>
      </c>
      <c r="AF25" s="96" t="s">
        <v>81</v>
      </c>
    </row>
    <row r="26" spans="1:32" s="51" customFormat="1" ht="18" customHeight="1">
      <c r="A26" s="46" t="s">
        <v>82</v>
      </c>
      <c r="B26" s="62">
        <v>1325</v>
      </c>
      <c r="C26" s="63">
        <f>B26/'4 연령및 성별인구'!$B$6*100</f>
        <v>0.5697625917532778</v>
      </c>
      <c r="D26" s="64">
        <v>1574</v>
      </c>
      <c r="E26" s="65">
        <f>(D26/$B$8)*100</f>
        <v>29.02452517056979</v>
      </c>
      <c r="F26" s="62">
        <v>1556</v>
      </c>
      <c r="G26" s="63">
        <f>F26/'4 연령및 성별인구'!$F$6*100</f>
        <v>0.6096055977151543</v>
      </c>
      <c r="H26" s="66">
        <v>1488</v>
      </c>
      <c r="I26" s="65">
        <f>(H26/$D$8)*100</f>
        <v>56.087448171880894</v>
      </c>
      <c r="J26" s="62">
        <v>2004</v>
      </c>
      <c r="K26" s="63">
        <f>J26/'4 연령및 성별인구'!$J$6*100</f>
        <v>0.7194787010609079</v>
      </c>
      <c r="L26" s="67">
        <v>1703</v>
      </c>
      <c r="M26" s="65">
        <v>3.40702210663199</v>
      </c>
      <c r="N26" s="66">
        <v>1950</v>
      </c>
      <c r="O26" s="63">
        <f>N26/'4 연령및 성별인구'!$N$6*100</f>
        <v>0.6854587828361121</v>
      </c>
      <c r="P26" s="67">
        <v>1631</v>
      </c>
      <c r="Q26" s="65">
        <f>(P26/$L$8)*100</f>
        <v>68.61590239798065</v>
      </c>
      <c r="R26" s="66">
        <v>1961</v>
      </c>
      <c r="S26" s="63">
        <f>R26/'4 연령및 성별인구'!$R$6*100</f>
        <v>0.6765008244961604</v>
      </c>
      <c r="T26" s="68">
        <v>1630</v>
      </c>
      <c r="U26" s="69">
        <v>3.2606521304260854</v>
      </c>
      <c r="V26" s="66">
        <v>1821</v>
      </c>
      <c r="W26" s="63">
        <f>V26/'4 연령및 성별인구'!$V$6*100</f>
        <v>0.62336542016404</v>
      </c>
      <c r="X26" s="68">
        <v>1434</v>
      </c>
      <c r="Y26" s="69">
        <v>2.838873161364401</v>
      </c>
      <c r="Z26" s="66">
        <v>2148</v>
      </c>
      <c r="AA26" s="63">
        <f>Z26/'4 연령및 성별인구'!$V$6*100</f>
        <v>0.7353041858936615</v>
      </c>
      <c r="AB26" s="70">
        <v>5771</v>
      </c>
      <c r="AC26" s="82">
        <v>2.083694396302715</v>
      </c>
      <c r="AD26" s="563">
        <v>4305</v>
      </c>
      <c r="AE26" s="564">
        <f>AD26/'4 연령및 성별인구'!$AD$6*100</f>
        <v>1.0743671715318903</v>
      </c>
      <c r="AF26" s="96" t="s">
        <v>83</v>
      </c>
    </row>
    <row r="27" spans="1:32" s="61" customFormat="1" ht="18" customHeight="1">
      <c r="A27" s="43" t="s">
        <v>96</v>
      </c>
      <c r="B27" s="53">
        <v>1137</v>
      </c>
      <c r="C27" s="54">
        <f>B27/'4 연령및 성별인구'!$B$6*100</f>
        <v>0.4889208051497938</v>
      </c>
      <c r="D27" s="55">
        <f>SUM(D28:D29)</f>
        <v>1380</v>
      </c>
      <c r="E27" s="56">
        <f>AVERAGE(E28:E29)</f>
        <v>12.54858934169279</v>
      </c>
      <c r="F27" s="53">
        <f>SUM(F28:F29)</f>
        <v>1438</v>
      </c>
      <c r="G27" s="54">
        <f>F27/'4 연령및 성별인구'!$F$6*100</f>
        <v>0.563375867297167</v>
      </c>
      <c r="H27" s="44">
        <f>SUM(H28:H29)</f>
        <v>1538</v>
      </c>
      <c r="I27" s="56">
        <f>AVERAGE(I28:I29)</f>
        <v>29.002413360913245</v>
      </c>
      <c r="J27" s="53">
        <v>1527</v>
      </c>
      <c r="K27" s="54">
        <f>J27/'4 연령및 성별인구'!$J$6*100</f>
        <v>0.5482255371856319</v>
      </c>
      <c r="L27" s="57">
        <v>1374</v>
      </c>
      <c r="M27" s="56">
        <v>1.373107499615184</v>
      </c>
      <c r="N27" s="44">
        <v>1698</v>
      </c>
      <c r="O27" s="54">
        <f>N27/'4 연령및 성별인구'!$N$6*100</f>
        <v>0.5968764170542146</v>
      </c>
      <c r="P27" s="44">
        <f>SUM(P28:P29)</f>
        <v>1472</v>
      </c>
      <c r="Q27" s="56">
        <f>AVERAGE(Q28:Q29)</f>
        <v>30.209924278964568</v>
      </c>
      <c r="R27" s="44">
        <f>R28+R29</f>
        <v>1828</v>
      </c>
      <c r="S27" s="54">
        <f>R27/'4 연령및 성별인구'!$R$6*100</f>
        <v>0.6306188205910155</v>
      </c>
      <c r="T27" s="58">
        <v>1542</v>
      </c>
      <c r="U27" s="59">
        <v>1.5388735511691853</v>
      </c>
      <c r="V27" s="44">
        <f>V28+V29</f>
        <v>2201</v>
      </c>
      <c r="W27" s="54">
        <f>V27/'4 연령및 성별인구'!$V$6*100</f>
        <v>0.7534471662718571</v>
      </c>
      <c r="X27" s="58">
        <v>1846</v>
      </c>
      <c r="Y27" s="59">
        <v>1.821930630048091</v>
      </c>
      <c r="Z27" s="44">
        <f>Z28+Z29</f>
        <v>2183</v>
      </c>
      <c r="AA27" s="54">
        <f>Z27/'4 연령및 성별인구'!$V$6*100</f>
        <v>0.7472853993509605</v>
      </c>
      <c r="AB27" s="60">
        <v>5977</v>
      </c>
      <c r="AC27" s="83">
        <v>1.0850878037002274</v>
      </c>
      <c r="AD27" s="565">
        <f>SUM(AD28:AD29)</f>
        <v>3924</v>
      </c>
      <c r="AE27" s="564">
        <f>AD27/'4 연령및 성별인구'!$AD$6*100</f>
        <v>0.979283805131507</v>
      </c>
      <c r="AF27" s="95" t="s">
        <v>97</v>
      </c>
    </row>
    <row r="28" spans="1:32" s="51" customFormat="1" ht="18" customHeight="1">
      <c r="A28" s="46" t="s">
        <v>80</v>
      </c>
      <c r="B28" s="62">
        <v>244</v>
      </c>
      <c r="C28" s="63">
        <f>B28/'4 연령및 성별인구'!$B$6*100</f>
        <v>0.10492231878324512</v>
      </c>
      <c r="D28" s="64">
        <v>292</v>
      </c>
      <c r="E28" s="65">
        <f>(D28/$B$7)*100</f>
        <v>5.0344827586206895</v>
      </c>
      <c r="F28" s="62">
        <v>270</v>
      </c>
      <c r="G28" s="63">
        <f>F28/'4 연령및 성별인구'!$F$6*100</f>
        <v>0.10577989163437769</v>
      </c>
      <c r="H28" s="66">
        <v>287</v>
      </c>
      <c r="I28" s="65">
        <f>(H28/$D$7)*100</f>
        <v>10.850661625708884</v>
      </c>
      <c r="J28" s="62">
        <v>320</v>
      </c>
      <c r="K28" s="63">
        <f>J28/'4 연령및 성별인구'!$J$6*100</f>
        <v>0.11488681853267992</v>
      </c>
      <c r="L28" s="67">
        <v>256</v>
      </c>
      <c r="M28" s="65">
        <v>0.5095439979299775</v>
      </c>
      <c r="N28" s="66">
        <v>349</v>
      </c>
      <c r="O28" s="63">
        <f>N28/'4 연령및 성별인구'!$N$6*100</f>
        <v>0.12267954626143748</v>
      </c>
      <c r="P28" s="67">
        <v>297</v>
      </c>
      <c r="Q28" s="65">
        <f>(P28/$L$7)*100</f>
        <v>10.987791342952276</v>
      </c>
      <c r="R28" s="66">
        <v>383</v>
      </c>
      <c r="S28" s="63">
        <f>R28/'4 연령및 성별인구'!$R$6*100</f>
        <v>0.13212637214789874</v>
      </c>
      <c r="T28" s="68">
        <v>310</v>
      </c>
      <c r="U28" s="69">
        <v>0.6132542037586548</v>
      </c>
      <c r="V28" s="66">
        <v>455</v>
      </c>
      <c r="W28" s="63">
        <f>V28/'4 연령및 성별인구'!$V$6*100</f>
        <v>0.1557557749448864</v>
      </c>
      <c r="X28" s="68">
        <v>344</v>
      </c>
      <c r="Y28" s="69">
        <v>0.6703692877326318</v>
      </c>
      <c r="Z28" s="66">
        <v>472</v>
      </c>
      <c r="AA28" s="63">
        <f>Z28/'4 연령및 성별인구'!$V$6*100</f>
        <v>0.16157522148128878</v>
      </c>
      <c r="AB28" s="70">
        <v>1281</v>
      </c>
      <c r="AC28" s="82">
        <v>0.46773846080819076</v>
      </c>
      <c r="AD28" s="563">
        <v>822</v>
      </c>
      <c r="AE28" s="564">
        <f>AD28/'4 연령및 성별인구'!$AD$6*100</f>
        <v>0.20514049128901599</v>
      </c>
      <c r="AF28" s="96" t="s">
        <v>81</v>
      </c>
    </row>
    <row r="29" spans="1:32" s="51" customFormat="1" ht="18" customHeight="1">
      <c r="A29" s="46" t="s">
        <v>82</v>
      </c>
      <c r="B29" s="62">
        <v>893</v>
      </c>
      <c r="C29" s="63">
        <f>B29/'4 연령및 성별인구'!$B$6*100</f>
        <v>0.3839984863665487</v>
      </c>
      <c r="D29" s="64">
        <v>1088</v>
      </c>
      <c r="E29" s="65">
        <f>(D29/$B$8)*100</f>
        <v>20.06269592476489</v>
      </c>
      <c r="F29" s="62">
        <v>1168</v>
      </c>
      <c r="G29" s="63">
        <f>F29/'4 연령및 성별인구'!$F$6*100</f>
        <v>0.4575959756627894</v>
      </c>
      <c r="H29" s="66">
        <v>1251</v>
      </c>
      <c r="I29" s="65">
        <f>(H29/$D$8)*100</f>
        <v>47.1541650961176</v>
      </c>
      <c r="J29" s="62">
        <v>1207</v>
      </c>
      <c r="K29" s="63">
        <f>J29/'4 연령및 성별인구'!$J$6*100</f>
        <v>0.43333871865295204</v>
      </c>
      <c r="L29" s="67">
        <v>1118</v>
      </c>
      <c r="M29" s="65">
        <v>2.2366710013003903</v>
      </c>
      <c r="N29" s="66">
        <v>1349</v>
      </c>
      <c r="O29" s="63">
        <f>N29/'4 연령및 성별인구'!$N$6*100</f>
        <v>0.474196870792777</v>
      </c>
      <c r="P29" s="67">
        <v>1175</v>
      </c>
      <c r="Q29" s="65">
        <f>(P29/$L$8)*100</f>
        <v>49.43205721497686</v>
      </c>
      <c r="R29" s="66">
        <v>1445</v>
      </c>
      <c r="S29" s="63">
        <f>R29/'4 연령및 성별인구'!$R$6*100</f>
        <v>0.4984924484431167</v>
      </c>
      <c r="T29" s="68">
        <v>1232</v>
      </c>
      <c r="U29" s="69">
        <v>2.464492898579716</v>
      </c>
      <c r="V29" s="66">
        <v>1746</v>
      </c>
      <c r="W29" s="63">
        <f>V29/'4 연령및 성별인구'!$V$6*100</f>
        <v>0.5976913913269708</v>
      </c>
      <c r="X29" s="68">
        <v>1502</v>
      </c>
      <c r="Y29" s="69">
        <v>2.9734919723635502</v>
      </c>
      <c r="Z29" s="66">
        <v>1711</v>
      </c>
      <c r="AA29" s="63">
        <f>Z29/'4 연령및 성별인구'!$V$6*100</f>
        <v>0.5857101778696718</v>
      </c>
      <c r="AB29" s="70">
        <v>4696</v>
      </c>
      <c r="AC29" s="82">
        <v>1.6955517042172155</v>
      </c>
      <c r="AD29" s="563">
        <v>3102</v>
      </c>
      <c r="AE29" s="564">
        <f>AD29/'4 연령및 성별인구'!$AD$6*100</f>
        <v>0.774143313842491</v>
      </c>
      <c r="AF29" s="96" t="s">
        <v>83</v>
      </c>
    </row>
    <row r="30" spans="1:32" s="61" customFormat="1" ht="18" customHeight="1">
      <c r="A30" s="43" t="s">
        <v>98</v>
      </c>
      <c r="B30" s="53">
        <v>821</v>
      </c>
      <c r="C30" s="54">
        <f>B30/'4 연령및 성별인구'!$B$6*100</f>
        <v>0.3530378021354272</v>
      </c>
      <c r="D30" s="55">
        <f>SUM(D31:D32)</f>
        <v>978</v>
      </c>
      <c r="E30" s="56">
        <f>AVERAGE(E31:E32)</f>
        <v>8.939839572192513</v>
      </c>
      <c r="F30" s="53">
        <f>SUM(F31:F32)</f>
        <v>1131</v>
      </c>
      <c r="G30" s="54">
        <f>F30/'4 연령및 성별인구'!$F$6*100</f>
        <v>0.44310021273511535</v>
      </c>
      <c r="H30" s="44">
        <f>SUM(H31:H32)</f>
        <v>1178</v>
      </c>
      <c r="I30" s="56">
        <f>AVERAGE(I31:I32)</f>
        <v>22.21017402277409</v>
      </c>
      <c r="J30" s="53">
        <v>1357</v>
      </c>
      <c r="K30" s="54">
        <f>J30/'4 연령및 성별인구'!$J$6*100</f>
        <v>0.48719191484014573</v>
      </c>
      <c r="L30" s="57">
        <v>1211</v>
      </c>
      <c r="M30" s="56">
        <v>1.210680415167324</v>
      </c>
      <c r="N30" s="44">
        <v>1381</v>
      </c>
      <c r="O30" s="54">
        <f>N30/'4 연령및 성별인구'!$N$6*100</f>
        <v>0.48544542517777983</v>
      </c>
      <c r="P30" s="44">
        <f>SUM(P31:P32)</f>
        <v>1219</v>
      </c>
      <c r="Q30" s="56">
        <f>AVERAGE(Q31:Q32)</f>
        <v>25.268632945117307</v>
      </c>
      <c r="R30" s="44">
        <f>R31+R32</f>
        <v>1481</v>
      </c>
      <c r="S30" s="54">
        <f>R30/'4 연령및 성별인구'!$R$6*100</f>
        <v>0.5109116374700732</v>
      </c>
      <c r="T30" s="58">
        <v>1268</v>
      </c>
      <c r="U30" s="59">
        <v>1.2665029543989905</v>
      </c>
      <c r="V30" s="44">
        <f>V31+V32</f>
        <v>1500</v>
      </c>
      <c r="W30" s="54">
        <f>V30/'4 연령및 성별인구'!$V$6*100</f>
        <v>0.5134805767413838</v>
      </c>
      <c r="X30" s="58">
        <v>1327</v>
      </c>
      <c r="Y30" s="59">
        <v>1.31089331169499</v>
      </c>
      <c r="Z30" s="44">
        <f>Z31+Z32</f>
        <v>1555</v>
      </c>
      <c r="AA30" s="54">
        <f>Z30/'4 연령및 성별인구'!$V$6*100</f>
        <v>0.5323081978885679</v>
      </c>
      <c r="AB30" s="60">
        <v>4370</v>
      </c>
      <c r="AC30" s="83">
        <v>0.7933467796837868</v>
      </c>
      <c r="AD30" s="565">
        <f>SUM(AD31:AD32)</f>
        <v>3071</v>
      </c>
      <c r="AE30" s="564">
        <f>AD30/'4 연령및 성별인구'!$AD$6*100</f>
        <v>0.7664068719568955</v>
      </c>
      <c r="AF30" s="95" t="s">
        <v>99</v>
      </c>
    </row>
    <row r="31" spans="1:32" s="51" customFormat="1" ht="18" customHeight="1">
      <c r="A31" s="46" t="s">
        <v>80</v>
      </c>
      <c r="B31" s="62">
        <v>103</v>
      </c>
      <c r="C31" s="63">
        <f>B31/'4 연령및 성별인구'!$B$6*100</f>
        <v>0.044290978830632155</v>
      </c>
      <c r="D31" s="64">
        <v>129</v>
      </c>
      <c r="E31" s="65">
        <f>(D31/$B$7)*100</f>
        <v>2.2241379310344827</v>
      </c>
      <c r="F31" s="62">
        <v>154</v>
      </c>
      <c r="G31" s="63">
        <f>F31/'4 연령및 성별인구'!$F$6*100</f>
        <v>0.060333715969237645</v>
      </c>
      <c r="H31" s="66">
        <v>156</v>
      </c>
      <c r="I31" s="65">
        <f>(H31/$D$7)*100</f>
        <v>5.897920604914933</v>
      </c>
      <c r="J31" s="62">
        <v>188</v>
      </c>
      <c r="K31" s="63">
        <f>J31/'4 연령및 성별인구'!$J$6*100</f>
        <v>0.06749600588794945</v>
      </c>
      <c r="L31" s="67">
        <v>134</v>
      </c>
      <c r="M31" s="65">
        <v>0.2667144364164726</v>
      </c>
      <c r="N31" s="66">
        <v>206</v>
      </c>
      <c r="O31" s="63">
        <f>N31/'4 연령및 성별인구'!$N$6*100</f>
        <v>0.07241256885345594</v>
      </c>
      <c r="P31" s="67">
        <v>147</v>
      </c>
      <c r="Q31" s="65">
        <f>(P31/$L$7)*100</f>
        <v>5.438401775804662</v>
      </c>
      <c r="R31" s="66">
        <v>218</v>
      </c>
      <c r="S31" s="63">
        <f>R31/'4 연령및 성별인구'!$R$6*100</f>
        <v>0.07520508910768127</v>
      </c>
      <c r="T31" s="68">
        <v>158</v>
      </c>
      <c r="U31" s="69">
        <v>0.31256181998021765</v>
      </c>
      <c r="V31" s="66">
        <f>160+52+11</f>
        <v>223</v>
      </c>
      <c r="W31" s="63">
        <f>V31/'4 연령및 성별인구'!$V$6*100</f>
        <v>0.07633744574221905</v>
      </c>
      <c r="X31" s="68">
        <v>170</v>
      </c>
      <c r="Y31" s="69">
        <v>0.3312871480074052</v>
      </c>
      <c r="Z31" s="66">
        <v>225</v>
      </c>
      <c r="AA31" s="63">
        <f>Z31/'4 연령및 성별인구'!$V$6*100</f>
        <v>0.07702208651120757</v>
      </c>
      <c r="AB31" s="70">
        <v>628</v>
      </c>
      <c r="AC31" s="82">
        <v>0.22930503777325822</v>
      </c>
      <c r="AD31" s="565">
        <v>450</v>
      </c>
      <c r="AE31" s="564">
        <f>AD31/'4 연령및 성별인구'!$AD$6*100</f>
        <v>0.11230318866187008</v>
      </c>
      <c r="AF31" s="96" t="s">
        <v>81</v>
      </c>
    </row>
    <row r="32" spans="1:32" s="51" customFormat="1" ht="18" customHeight="1" thickBot="1">
      <c r="A32" s="48" t="s">
        <v>82</v>
      </c>
      <c r="B32" s="72">
        <v>718</v>
      </c>
      <c r="C32" s="73">
        <f>B32/'4 연령및 성별인구'!$B$6*100</f>
        <v>0.308746823304795</v>
      </c>
      <c r="D32" s="74">
        <v>849</v>
      </c>
      <c r="E32" s="75">
        <f>(D32/$B$8)*100</f>
        <v>15.655541213350544</v>
      </c>
      <c r="F32" s="72">
        <v>977</v>
      </c>
      <c r="G32" s="73">
        <f>F32/'4 연령및 성별인구'!$F$6*100</f>
        <v>0.38276649676587776</v>
      </c>
      <c r="H32" s="76">
        <v>1022</v>
      </c>
      <c r="I32" s="75">
        <f>(H32/$D$8)*100</f>
        <v>38.522427440633244</v>
      </c>
      <c r="J32" s="72">
        <v>1169</v>
      </c>
      <c r="K32" s="73">
        <f>J32/'4 연령및 성별인구'!$J$6*100</f>
        <v>0.4196959089521963</v>
      </c>
      <c r="L32" s="77">
        <v>1077</v>
      </c>
      <c r="M32" s="75">
        <v>2.1546463939181755</v>
      </c>
      <c r="N32" s="76">
        <v>1175</v>
      </c>
      <c r="O32" s="73">
        <f>N32/'4 연령및 성별인구'!$N$6*100</f>
        <v>0.41303285632432396</v>
      </c>
      <c r="P32" s="77">
        <v>1072</v>
      </c>
      <c r="Q32" s="75">
        <f>(P32/$L$8)*100</f>
        <v>45.09886411442995</v>
      </c>
      <c r="R32" s="76">
        <v>1263</v>
      </c>
      <c r="S32" s="73">
        <f>R32/'4 연령및 성별인구'!$R$6*100</f>
        <v>0.43570654836239187</v>
      </c>
      <c r="T32" s="78">
        <v>1110</v>
      </c>
      <c r="U32" s="79">
        <v>2.2204440888177635</v>
      </c>
      <c r="V32" s="76">
        <f>799+367+91+20</f>
        <v>1277</v>
      </c>
      <c r="W32" s="73">
        <f>V32/'4 연령및 성별인구'!$V$6*100</f>
        <v>0.43714313099916474</v>
      </c>
      <c r="X32" s="78">
        <v>1157</v>
      </c>
      <c r="Y32" s="79">
        <v>2.2904994753825747</v>
      </c>
      <c r="Z32" s="76">
        <v>1330</v>
      </c>
      <c r="AA32" s="73">
        <f>Z32/'4 연령및 성별인구'!$V$6*100</f>
        <v>0.45528611137736025</v>
      </c>
      <c r="AB32" s="80">
        <v>3742</v>
      </c>
      <c r="AC32" s="84">
        <v>1.351097631426921</v>
      </c>
      <c r="AD32" s="566">
        <v>2621</v>
      </c>
      <c r="AE32" s="567">
        <f>AD32/'4 연령및 성별인구'!$AD$6*100</f>
        <v>0.6541036832950254</v>
      </c>
      <c r="AF32" s="97" t="s">
        <v>83</v>
      </c>
    </row>
    <row r="33" spans="1:32" s="126" customFormat="1" ht="15" customHeight="1">
      <c r="A33" s="179" t="s">
        <v>758</v>
      </c>
      <c r="B33" s="180"/>
      <c r="J33" s="181"/>
      <c r="K33" s="629" t="s">
        <v>540</v>
      </c>
      <c r="L33" s="629"/>
      <c r="M33" s="629"/>
      <c r="N33" s="629"/>
      <c r="O33" s="629"/>
      <c r="P33" s="629"/>
      <c r="Q33" s="629"/>
      <c r="R33" s="629"/>
      <c r="S33" s="629"/>
      <c r="T33" s="629"/>
      <c r="U33" s="629"/>
      <c r="V33" s="629"/>
      <c r="W33" s="629"/>
      <c r="X33" s="629"/>
      <c r="Y33" s="629"/>
      <c r="Z33" s="629"/>
      <c r="AA33" s="629"/>
      <c r="AB33" s="629"/>
      <c r="AC33" s="629"/>
      <c r="AD33" s="629"/>
      <c r="AE33" s="629"/>
      <c r="AF33" s="629"/>
    </row>
    <row r="34" spans="1:32" s="126" customFormat="1" ht="15" customHeight="1">
      <c r="A34" s="88" t="s">
        <v>759</v>
      </c>
      <c r="B34" s="118"/>
      <c r="C34" s="118"/>
      <c r="D34" s="118"/>
      <c r="E34" s="118"/>
      <c r="F34" s="118"/>
      <c r="G34" s="118"/>
      <c r="H34" s="88"/>
      <c r="I34" s="88"/>
      <c r="K34" s="630" t="s">
        <v>762</v>
      </c>
      <c r="L34" s="630"/>
      <c r="M34" s="630"/>
      <c r="N34" s="630"/>
      <c r="O34" s="630"/>
      <c r="P34" s="630"/>
      <c r="Q34" s="630"/>
      <c r="R34" s="630"/>
      <c r="S34" s="630"/>
      <c r="T34" s="630"/>
      <c r="U34" s="630"/>
      <c r="V34" s="630"/>
      <c r="W34" s="630"/>
      <c r="X34" s="630"/>
      <c r="Y34" s="630"/>
      <c r="Z34" s="630"/>
      <c r="AA34" s="630"/>
      <c r="AB34" s="630"/>
      <c r="AC34" s="630"/>
      <c r="AD34" s="630"/>
      <c r="AE34" s="630"/>
      <c r="AF34" s="630"/>
    </row>
    <row r="35" spans="1:32" s="126" customFormat="1" ht="15" customHeight="1">
      <c r="A35" s="126" t="s">
        <v>760</v>
      </c>
      <c r="H35" s="88"/>
      <c r="I35" s="88"/>
      <c r="K35" s="88" t="s">
        <v>100</v>
      </c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26" t="s">
        <v>761</v>
      </c>
      <c r="X35" s="105"/>
      <c r="Y35" s="105"/>
      <c r="Z35" s="105"/>
      <c r="AA35" s="105"/>
      <c r="AB35" s="105"/>
      <c r="AC35" s="105"/>
      <c r="AD35" s="105"/>
      <c r="AE35" s="105"/>
      <c r="AF35" s="105"/>
    </row>
    <row r="36" spans="11:32" s="126" customFormat="1" ht="15" customHeight="1">
      <c r="K36" s="630" t="s">
        <v>763</v>
      </c>
      <c r="L36" s="630"/>
      <c r="M36" s="630"/>
      <c r="N36" s="630"/>
      <c r="O36" s="630"/>
      <c r="P36" s="630"/>
      <c r="Q36" s="630"/>
      <c r="R36" s="630"/>
      <c r="S36" s="630"/>
      <c r="T36" s="630"/>
      <c r="U36" s="630"/>
      <c r="V36" s="630"/>
      <c r="W36" s="630"/>
      <c r="X36" s="630"/>
      <c r="Y36" s="630"/>
      <c r="Z36" s="630"/>
      <c r="AA36" s="630"/>
      <c r="AB36" s="630"/>
      <c r="AC36" s="630"/>
      <c r="AD36" s="630"/>
      <c r="AE36" s="630"/>
      <c r="AF36" s="630"/>
    </row>
    <row r="37" s="162" customFormat="1" ht="13.5"/>
    <row r="38" s="162" customFormat="1" ht="13.5"/>
  </sheetData>
  <mergeCells count="19">
    <mergeCell ref="A1:AF1"/>
    <mergeCell ref="AB3:AC3"/>
    <mergeCell ref="AD3:AE3"/>
    <mergeCell ref="L3:M3"/>
    <mergeCell ref="P3:Q3"/>
    <mergeCell ref="T3:U3"/>
    <mergeCell ref="X3:Y3"/>
    <mergeCell ref="Z3:AA3"/>
    <mergeCell ref="D3:E3"/>
    <mergeCell ref="H3:I3"/>
    <mergeCell ref="B3:C3"/>
    <mergeCell ref="N3:O3"/>
    <mergeCell ref="R3:S3"/>
    <mergeCell ref="F3:G3"/>
    <mergeCell ref="J3:K3"/>
    <mergeCell ref="K33:AF33"/>
    <mergeCell ref="K34:AF34"/>
    <mergeCell ref="K36:AF36"/>
    <mergeCell ref="V3:W3"/>
  </mergeCells>
  <printOptions/>
  <pageMargins left="0.37" right="0.46" top="0.98" bottom="0.77" header="0.5118110236220472" footer="0.5118110236220472"/>
  <pageSetup horizontalDpi="600" verticalDpi="600" orientation="landscape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0"/>
  <sheetViews>
    <sheetView workbookViewId="0" topLeftCell="B4">
      <selection activeCell="S12" sqref="S12"/>
    </sheetView>
  </sheetViews>
  <sheetFormatPr defaultColWidth="8.88671875" defaultRowHeight="13.5"/>
  <cols>
    <col min="1" max="1" width="8.99609375" style="0" customWidth="1"/>
    <col min="2" max="19" width="5.77734375" style="0" customWidth="1"/>
  </cols>
  <sheetData>
    <row r="1" spans="1:19" s="137" customFormat="1" ht="30.75" customHeight="1">
      <c r="A1" s="648" t="s">
        <v>101</v>
      </c>
      <c r="B1" s="648"/>
      <c r="C1" s="648"/>
      <c r="D1" s="648"/>
      <c r="E1" s="648"/>
      <c r="F1" s="648"/>
      <c r="G1" s="648"/>
      <c r="H1" s="648"/>
      <c r="I1" s="648"/>
      <c r="J1" s="648"/>
      <c r="K1" s="648"/>
      <c r="L1" s="648"/>
      <c r="M1" s="648"/>
      <c r="N1" s="648"/>
      <c r="O1" s="648"/>
      <c r="P1" s="648"/>
      <c r="Q1" s="648"/>
      <c r="R1" s="648"/>
      <c r="S1" s="648"/>
    </row>
    <row r="2" spans="1:19" s="110" customFormat="1" ht="12" customHeight="1">
      <c r="A2" s="110" t="s">
        <v>102</v>
      </c>
      <c r="S2" s="138" t="s">
        <v>103</v>
      </c>
    </row>
    <row r="3" spans="1:19" s="110" customFormat="1" ht="15" customHeight="1">
      <c r="A3" s="624" t="s">
        <v>818</v>
      </c>
      <c r="B3" s="622" t="s">
        <v>104</v>
      </c>
      <c r="C3" s="623"/>
      <c r="D3" s="623"/>
      <c r="E3" s="623"/>
      <c r="F3" s="623"/>
      <c r="G3" s="624"/>
      <c r="H3" s="649" t="s">
        <v>105</v>
      </c>
      <c r="I3" s="623"/>
      <c r="J3" s="623"/>
      <c r="K3" s="623"/>
      <c r="L3" s="623"/>
      <c r="M3" s="624"/>
      <c r="N3" s="622" t="s">
        <v>106</v>
      </c>
      <c r="O3" s="623"/>
      <c r="P3" s="623"/>
      <c r="Q3" s="623"/>
      <c r="R3" s="623"/>
      <c r="S3" s="623"/>
    </row>
    <row r="4" spans="1:19" s="110" customFormat="1" ht="15" customHeight="1">
      <c r="A4" s="650"/>
      <c r="B4" s="104"/>
      <c r="C4" s="141" t="s">
        <v>107</v>
      </c>
      <c r="D4" s="141" t="s">
        <v>108</v>
      </c>
      <c r="E4" s="141" t="s">
        <v>109</v>
      </c>
      <c r="F4" s="141" t="s">
        <v>110</v>
      </c>
      <c r="G4" s="139" t="s">
        <v>111</v>
      </c>
      <c r="H4" s="142"/>
      <c r="I4" s="141" t="s">
        <v>107</v>
      </c>
      <c r="J4" s="141" t="s">
        <v>108</v>
      </c>
      <c r="K4" s="141" t="s">
        <v>109</v>
      </c>
      <c r="L4" s="141" t="s">
        <v>110</v>
      </c>
      <c r="M4" s="139" t="s">
        <v>111</v>
      </c>
      <c r="N4" s="142"/>
      <c r="O4" s="141" t="s">
        <v>107</v>
      </c>
      <c r="P4" s="141" t="s">
        <v>108</v>
      </c>
      <c r="Q4" s="141" t="s">
        <v>109</v>
      </c>
      <c r="R4" s="141" t="s">
        <v>110</v>
      </c>
      <c r="S4" s="139" t="s">
        <v>111</v>
      </c>
    </row>
    <row r="5" spans="1:19" s="110" customFormat="1" ht="15" customHeight="1">
      <c r="A5" s="650"/>
      <c r="B5" s="104"/>
      <c r="C5" s="143"/>
      <c r="D5" s="143"/>
      <c r="E5" s="143"/>
      <c r="F5" s="143" t="s">
        <v>112</v>
      </c>
      <c r="G5" s="142"/>
      <c r="H5" s="142"/>
      <c r="I5" s="143"/>
      <c r="J5" s="143"/>
      <c r="K5" s="143"/>
      <c r="L5" s="143" t="s">
        <v>112</v>
      </c>
      <c r="M5" s="142"/>
      <c r="N5" s="142"/>
      <c r="O5" s="143"/>
      <c r="P5" s="143"/>
      <c r="Q5" s="143"/>
      <c r="R5" s="143" t="s">
        <v>112</v>
      </c>
      <c r="S5" s="142"/>
    </row>
    <row r="6" spans="1:19" s="110" customFormat="1" ht="15" customHeight="1">
      <c r="A6" s="651"/>
      <c r="B6" s="114"/>
      <c r="C6" s="115" t="s">
        <v>113</v>
      </c>
      <c r="D6" s="115" t="s">
        <v>114</v>
      </c>
      <c r="E6" s="115" t="s">
        <v>115</v>
      </c>
      <c r="F6" s="115" t="s">
        <v>116</v>
      </c>
      <c r="G6" s="116" t="s">
        <v>117</v>
      </c>
      <c r="H6" s="116"/>
      <c r="I6" s="115" t="s">
        <v>113</v>
      </c>
      <c r="J6" s="115" t="s">
        <v>114</v>
      </c>
      <c r="K6" s="115" t="s">
        <v>115</v>
      </c>
      <c r="L6" s="115" t="s">
        <v>116</v>
      </c>
      <c r="M6" s="116" t="s">
        <v>117</v>
      </c>
      <c r="N6" s="116"/>
      <c r="O6" s="115" t="s">
        <v>113</v>
      </c>
      <c r="P6" s="115" t="s">
        <v>114</v>
      </c>
      <c r="Q6" s="115" t="s">
        <v>115</v>
      </c>
      <c r="R6" s="115" t="s">
        <v>116</v>
      </c>
      <c r="S6" s="116" t="s">
        <v>117</v>
      </c>
    </row>
    <row r="7" spans="1:20" s="110" customFormat="1" ht="14.25" customHeight="1">
      <c r="A7" s="140" t="s">
        <v>118</v>
      </c>
      <c r="B7" s="144">
        <f aca="true" t="shared" si="0" ref="B7:F27">SUM(H7,N7)</f>
        <v>288646</v>
      </c>
      <c r="C7" s="144">
        <v>159667</v>
      </c>
      <c r="D7" s="144">
        <v>30506</v>
      </c>
      <c r="E7" s="144">
        <v>3298</v>
      </c>
      <c r="F7" s="144">
        <v>95174</v>
      </c>
      <c r="G7" s="144">
        <v>1</v>
      </c>
      <c r="H7" s="144">
        <f aca="true" t="shared" si="1" ref="H7:H27">SUM(I7:M7)</f>
        <v>137423</v>
      </c>
      <c r="I7" s="144">
        <v>78040</v>
      </c>
      <c r="J7" s="144">
        <v>2731</v>
      </c>
      <c r="K7" s="144">
        <v>1142</v>
      </c>
      <c r="L7" s="144">
        <v>55510</v>
      </c>
      <c r="M7" s="144" t="s">
        <v>119</v>
      </c>
      <c r="N7" s="144">
        <f aca="true" t="shared" si="2" ref="N7:N27">SUM(O7:S7)</f>
        <v>151223</v>
      </c>
      <c r="O7" s="144">
        <v>81627</v>
      </c>
      <c r="P7" s="144">
        <v>27775</v>
      </c>
      <c r="Q7" s="144">
        <v>2156</v>
      </c>
      <c r="R7" s="144">
        <v>39664</v>
      </c>
      <c r="S7" s="144">
        <v>1</v>
      </c>
      <c r="T7" s="145"/>
    </row>
    <row r="8" spans="1:20" s="110" customFormat="1" ht="14.25" customHeight="1">
      <c r="A8" s="140" t="s">
        <v>120</v>
      </c>
      <c r="B8" s="144">
        <f t="shared" si="0"/>
        <v>334162</v>
      </c>
      <c r="C8" s="144">
        <v>176689</v>
      </c>
      <c r="D8" s="144">
        <v>31367</v>
      </c>
      <c r="E8" s="144">
        <v>3686</v>
      </c>
      <c r="F8" s="144">
        <v>122419</v>
      </c>
      <c r="G8" s="144" t="s">
        <v>119</v>
      </c>
      <c r="H8" s="144">
        <f t="shared" si="1"/>
        <v>160434</v>
      </c>
      <c r="I8" s="144">
        <v>86405</v>
      </c>
      <c r="J8" s="144">
        <v>2486</v>
      </c>
      <c r="K8" s="144">
        <v>1357</v>
      </c>
      <c r="L8" s="144">
        <v>70185</v>
      </c>
      <c r="M8" s="144">
        <v>1</v>
      </c>
      <c r="N8" s="144">
        <f t="shared" si="2"/>
        <v>173728</v>
      </c>
      <c r="O8" s="144">
        <v>90284</v>
      </c>
      <c r="P8" s="144">
        <v>28881</v>
      </c>
      <c r="Q8" s="144">
        <v>2329</v>
      </c>
      <c r="R8" s="144">
        <v>52234</v>
      </c>
      <c r="S8" s="144" t="s">
        <v>119</v>
      </c>
      <c r="T8" s="145"/>
    </row>
    <row r="9" spans="1:20" s="110" customFormat="1" ht="14.25" customHeight="1">
      <c r="A9" s="140" t="s">
        <v>121</v>
      </c>
      <c r="B9" s="144">
        <f t="shared" si="0"/>
        <v>382883</v>
      </c>
      <c r="C9" s="144">
        <v>199815</v>
      </c>
      <c r="D9" s="144">
        <v>35100</v>
      </c>
      <c r="E9" s="144">
        <v>4082</v>
      </c>
      <c r="F9" s="144">
        <v>143886</v>
      </c>
      <c r="G9" s="144" t="s">
        <v>119</v>
      </c>
      <c r="H9" s="144">
        <f t="shared" si="1"/>
        <v>186275</v>
      </c>
      <c r="I9" s="144">
        <v>99355</v>
      </c>
      <c r="J9" s="144">
        <v>3584</v>
      </c>
      <c r="K9" s="144">
        <v>1684</v>
      </c>
      <c r="L9" s="144">
        <v>81652</v>
      </c>
      <c r="M9" s="144" t="s">
        <v>119</v>
      </c>
      <c r="N9" s="144">
        <f t="shared" si="2"/>
        <v>196608</v>
      </c>
      <c r="O9" s="144">
        <v>100460</v>
      </c>
      <c r="P9" s="144">
        <v>31516</v>
      </c>
      <c r="Q9" s="144">
        <v>2398</v>
      </c>
      <c r="R9" s="144">
        <v>62234</v>
      </c>
      <c r="S9" s="144" t="s">
        <v>119</v>
      </c>
      <c r="T9" s="145"/>
    </row>
    <row r="10" spans="1:20" s="110" customFormat="1" ht="14.25" customHeight="1">
      <c r="A10" s="140" t="s">
        <v>220</v>
      </c>
      <c r="B10" s="144">
        <f t="shared" si="0"/>
        <v>386933</v>
      </c>
      <c r="C10" s="144">
        <v>219280</v>
      </c>
      <c r="D10" s="144">
        <v>34938</v>
      </c>
      <c r="E10" s="144">
        <v>5228</v>
      </c>
      <c r="F10" s="144">
        <v>127448</v>
      </c>
      <c r="G10" s="144">
        <v>39</v>
      </c>
      <c r="H10" s="144">
        <f t="shared" si="1"/>
        <v>187610</v>
      </c>
      <c r="I10" s="144">
        <v>109578</v>
      </c>
      <c r="J10" s="144">
        <v>3257</v>
      </c>
      <c r="K10" s="144">
        <v>2378</v>
      </c>
      <c r="L10" s="144">
        <v>72372</v>
      </c>
      <c r="M10" s="144">
        <v>25</v>
      </c>
      <c r="N10" s="144">
        <f t="shared" si="2"/>
        <v>199323</v>
      </c>
      <c r="O10" s="144">
        <v>109702</v>
      </c>
      <c r="P10" s="144">
        <v>31681</v>
      </c>
      <c r="Q10" s="144">
        <v>2850</v>
      </c>
      <c r="R10" s="144">
        <v>55076</v>
      </c>
      <c r="S10" s="144">
        <v>14</v>
      </c>
      <c r="T10" s="145"/>
    </row>
    <row r="11" spans="1:20" s="110" customFormat="1" ht="14.25" customHeight="1">
      <c r="A11" s="140" t="s">
        <v>122</v>
      </c>
      <c r="B11" s="144">
        <f t="shared" si="0"/>
        <v>396137</v>
      </c>
      <c r="C11" s="146">
        <f>SUM(I11,O11)</f>
        <v>233668</v>
      </c>
      <c r="D11" s="146">
        <f>SUM(J11,P11)</f>
        <v>34540</v>
      </c>
      <c r="E11" s="146">
        <f>SUM(K11,Q11)</f>
        <v>9966</v>
      </c>
      <c r="F11" s="146">
        <f>SUM(L11,R11)</f>
        <v>117957</v>
      </c>
      <c r="G11" s="146">
        <f>SUM(M11,S11)</f>
        <v>6</v>
      </c>
      <c r="H11" s="144">
        <f t="shared" si="1"/>
        <v>193146</v>
      </c>
      <c r="I11" s="144">
        <v>116950</v>
      </c>
      <c r="J11" s="144">
        <v>3403</v>
      </c>
      <c r="K11" s="144">
        <v>4703</v>
      </c>
      <c r="L11" s="144">
        <v>68089</v>
      </c>
      <c r="M11" s="144">
        <v>1</v>
      </c>
      <c r="N11" s="144">
        <f t="shared" si="2"/>
        <v>202991</v>
      </c>
      <c r="O11" s="144">
        <v>116718</v>
      </c>
      <c r="P11" s="144">
        <v>31137</v>
      </c>
      <c r="Q11" s="144">
        <v>5263</v>
      </c>
      <c r="R11" s="144">
        <v>49868</v>
      </c>
      <c r="S11" s="144">
        <v>5</v>
      </c>
      <c r="T11" s="145"/>
    </row>
    <row r="12" spans="1:20" s="149" customFormat="1" ht="14.25" customHeight="1">
      <c r="A12" s="102" t="s">
        <v>123</v>
      </c>
      <c r="B12" s="106">
        <f t="shared" si="0"/>
        <v>414395</v>
      </c>
      <c r="C12" s="106">
        <f>SUM(C13:C27)</f>
        <v>243242</v>
      </c>
      <c r="D12" s="106">
        <f>SUM(D13:D27)</f>
        <v>36245</v>
      </c>
      <c r="E12" s="106">
        <f>SUM(E13:E27)</f>
        <v>16267</v>
      </c>
      <c r="F12" s="106">
        <f>SUM(F13:F27)</f>
        <v>118641</v>
      </c>
      <c r="G12" s="147" t="s">
        <v>119</v>
      </c>
      <c r="H12" s="106">
        <f t="shared" si="1"/>
        <v>202807</v>
      </c>
      <c r="I12" s="106">
        <f>SUM(I13:I27)</f>
        <v>121888</v>
      </c>
      <c r="J12" s="106">
        <f>SUM(J13:J27)</f>
        <v>4245</v>
      </c>
      <c r="K12" s="106">
        <f>SUM(K13:K27)</f>
        <v>7885</v>
      </c>
      <c r="L12" s="106">
        <f>SUM(L13:L27)</f>
        <v>68789</v>
      </c>
      <c r="M12" s="106" t="s">
        <v>119</v>
      </c>
      <c r="N12" s="106">
        <f t="shared" si="2"/>
        <v>211588</v>
      </c>
      <c r="O12" s="106">
        <f>SUM(O13:O27)</f>
        <v>121354</v>
      </c>
      <c r="P12" s="106">
        <f>SUM(P13:P27)</f>
        <v>32000</v>
      </c>
      <c r="Q12" s="106">
        <f>SUM(Q13:Q27)</f>
        <v>8382</v>
      </c>
      <c r="R12" s="106">
        <f>SUM(R13:R27)</f>
        <v>49852</v>
      </c>
      <c r="S12" s="106" t="s">
        <v>119</v>
      </c>
      <c r="T12" s="148"/>
    </row>
    <row r="13" spans="1:20" s="155" customFormat="1" ht="14.25" customHeight="1">
      <c r="A13" s="103" t="s">
        <v>124</v>
      </c>
      <c r="B13" s="150">
        <f t="shared" si="0"/>
        <v>33009</v>
      </c>
      <c r="C13" s="150">
        <f t="shared" si="0"/>
        <v>108</v>
      </c>
      <c r="D13" s="150">
        <f t="shared" si="0"/>
        <v>0</v>
      </c>
      <c r="E13" s="150">
        <f t="shared" si="0"/>
        <v>5</v>
      </c>
      <c r="F13" s="150">
        <f t="shared" si="0"/>
        <v>32896</v>
      </c>
      <c r="G13" s="151" t="s">
        <v>119</v>
      </c>
      <c r="H13" s="150">
        <f t="shared" si="1"/>
        <v>17303</v>
      </c>
      <c r="I13" s="152">
        <v>31</v>
      </c>
      <c r="J13" s="152">
        <v>0</v>
      </c>
      <c r="K13" s="152">
        <v>1</v>
      </c>
      <c r="L13" s="152">
        <v>17271</v>
      </c>
      <c r="M13" s="152">
        <v>0</v>
      </c>
      <c r="N13" s="150">
        <f t="shared" si="2"/>
        <v>15706</v>
      </c>
      <c r="O13" s="152">
        <v>77</v>
      </c>
      <c r="P13" s="152">
        <v>0</v>
      </c>
      <c r="Q13" s="152">
        <v>4</v>
      </c>
      <c r="R13" s="152">
        <v>15625</v>
      </c>
      <c r="S13" s="153" t="s">
        <v>119</v>
      </c>
      <c r="T13" s="154"/>
    </row>
    <row r="14" spans="1:20" s="155" customFormat="1" ht="14.25" customHeight="1">
      <c r="A14" s="103" t="s">
        <v>125</v>
      </c>
      <c r="B14" s="150">
        <f t="shared" si="0"/>
        <v>37905</v>
      </c>
      <c r="C14" s="150">
        <f t="shared" si="0"/>
        <v>1883</v>
      </c>
      <c r="D14" s="150">
        <f t="shared" si="0"/>
        <v>5</v>
      </c>
      <c r="E14" s="150">
        <f t="shared" si="0"/>
        <v>59</v>
      </c>
      <c r="F14" s="150">
        <f t="shared" si="0"/>
        <v>35958</v>
      </c>
      <c r="G14" s="151" t="s">
        <v>119</v>
      </c>
      <c r="H14" s="150">
        <f t="shared" si="1"/>
        <v>20311</v>
      </c>
      <c r="I14" s="152">
        <v>533</v>
      </c>
      <c r="J14" s="152">
        <v>1</v>
      </c>
      <c r="K14" s="152">
        <v>20</v>
      </c>
      <c r="L14" s="152">
        <v>19757</v>
      </c>
      <c r="M14" s="152">
        <v>0</v>
      </c>
      <c r="N14" s="150">
        <f t="shared" si="2"/>
        <v>17594</v>
      </c>
      <c r="O14" s="152">
        <v>1350</v>
      </c>
      <c r="P14" s="152">
        <v>4</v>
      </c>
      <c r="Q14" s="152">
        <v>39</v>
      </c>
      <c r="R14" s="152">
        <v>16201</v>
      </c>
      <c r="S14" s="153" t="s">
        <v>119</v>
      </c>
      <c r="T14" s="154"/>
    </row>
    <row r="15" spans="1:20" s="155" customFormat="1" ht="14.25" customHeight="1">
      <c r="A15" s="103" t="s">
        <v>126</v>
      </c>
      <c r="B15" s="150">
        <f t="shared" si="0"/>
        <v>36289</v>
      </c>
      <c r="C15" s="150">
        <f t="shared" si="0"/>
        <v>11140</v>
      </c>
      <c r="D15" s="150">
        <f t="shared" si="0"/>
        <v>26</v>
      </c>
      <c r="E15" s="150">
        <f t="shared" si="0"/>
        <v>348</v>
      </c>
      <c r="F15" s="150">
        <f t="shared" si="0"/>
        <v>24775</v>
      </c>
      <c r="G15" s="151" t="s">
        <v>119</v>
      </c>
      <c r="H15" s="150">
        <f t="shared" si="1"/>
        <v>18609</v>
      </c>
      <c r="I15" s="152">
        <v>3748</v>
      </c>
      <c r="J15" s="152">
        <v>11</v>
      </c>
      <c r="K15" s="152">
        <v>159</v>
      </c>
      <c r="L15" s="152">
        <v>14691</v>
      </c>
      <c r="M15" s="152">
        <v>0</v>
      </c>
      <c r="N15" s="150">
        <f t="shared" si="2"/>
        <v>17680</v>
      </c>
      <c r="O15" s="152">
        <v>7392</v>
      </c>
      <c r="P15" s="152">
        <v>15</v>
      </c>
      <c r="Q15" s="152">
        <v>189</v>
      </c>
      <c r="R15" s="152">
        <v>10084</v>
      </c>
      <c r="S15" s="153" t="s">
        <v>119</v>
      </c>
      <c r="T15" s="154"/>
    </row>
    <row r="16" spans="1:20" s="155" customFormat="1" ht="14.25" customHeight="1">
      <c r="A16" s="103" t="s">
        <v>127</v>
      </c>
      <c r="B16" s="150">
        <f t="shared" si="0"/>
        <v>45341</v>
      </c>
      <c r="C16" s="150">
        <f t="shared" si="0"/>
        <v>30813</v>
      </c>
      <c r="D16" s="150">
        <f t="shared" si="0"/>
        <v>140</v>
      </c>
      <c r="E16" s="150">
        <f t="shared" si="0"/>
        <v>1346</v>
      </c>
      <c r="F16" s="150">
        <f t="shared" si="0"/>
        <v>13042</v>
      </c>
      <c r="G16" s="151" t="s">
        <v>119</v>
      </c>
      <c r="H16" s="150">
        <f t="shared" si="1"/>
        <v>22606</v>
      </c>
      <c r="I16" s="152">
        <v>12982</v>
      </c>
      <c r="J16" s="152">
        <v>29</v>
      </c>
      <c r="K16" s="152">
        <v>561</v>
      </c>
      <c r="L16" s="152">
        <v>9034</v>
      </c>
      <c r="M16" s="152">
        <v>0</v>
      </c>
      <c r="N16" s="150">
        <f t="shared" si="2"/>
        <v>22735</v>
      </c>
      <c r="O16" s="152">
        <v>17831</v>
      </c>
      <c r="P16" s="152">
        <v>111</v>
      </c>
      <c r="Q16" s="152">
        <v>785</v>
      </c>
      <c r="R16" s="152">
        <v>4008</v>
      </c>
      <c r="S16" s="153" t="s">
        <v>119</v>
      </c>
      <c r="T16" s="154"/>
    </row>
    <row r="17" spans="1:20" s="155" customFormat="1" ht="14.25" customHeight="1">
      <c r="A17" s="103" t="s">
        <v>128</v>
      </c>
      <c r="B17" s="150">
        <f t="shared" si="0"/>
        <v>47505</v>
      </c>
      <c r="C17" s="150">
        <f t="shared" si="0"/>
        <v>38467</v>
      </c>
      <c r="D17" s="150">
        <f t="shared" si="0"/>
        <v>344</v>
      </c>
      <c r="E17" s="150">
        <f t="shared" si="0"/>
        <v>2531</v>
      </c>
      <c r="F17" s="150">
        <f t="shared" si="0"/>
        <v>6163</v>
      </c>
      <c r="G17" s="151" t="s">
        <v>119</v>
      </c>
      <c r="H17" s="150">
        <f t="shared" si="1"/>
        <v>24348</v>
      </c>
      <c r="I17" s="152">
        <v>18732</v>
      </c>
      <c r="J17" s="152">
        <v>70</v>
      </c>
      <c r="K17" s="152">
        <v>1215</v>
      </c>
      <c r="L17" s="152">
        <v>4331</v>
      </c>
      <c r="M17" s="152">
        <v>0</v>
      </c>
      <c r="N17" s="150">
        <f t="shared" si="2"/>
        <v>23157</v>
      </c>
      <c r="O17" s="152">
        <v>19735</v>
      </c>
      <c r="P17" s="152">
        <v>274</v>
      </c>
      <c r="Q17" s="152">
        <v>1316</v>
      </c>
      <c r="R17" s="152">
        <v>1832</v>
      </c>
      <c r="S17" s="153" t="s">
        <v>119</v>
      </c>
      <c r="T17" s="154"/>
    </row>
    <row r="18" spans="1:20" s="155" customFormat="1" ht="14.25" customHeight="1">
      <c r="A18" s="103" t="s">
        <v>129</v>
      </c>
      <c r="B18" s="150">
        <f t="shared" si="0"/>
        <v>44558</v>
      </c>
      <c r="C18" s="150">
        <f t="shared" si="0"/>
        <v>37513</v>
      </c>
      <c r="D18" s="150">
        <f t="shared" si="0"/>
        <v>796</v>
      </c>
      <c r="E18" s="150">
        <f t="shared" si="0"/>
        <v>3447</v>
      </c>
      <c r="F18" s="150">
        <f t="shared" si="0"/>
        <v>2802</v>
      </c>
      <c r="G18" s="151" t="s">
        <v>119</v>
      </c>
      <c r="H18" s="150">
        <f t="shared" si="1"/>
        <v>22946</v>
      </c>
      <c r="I18" s="152">
        <v>19172</v>
      </c>
      <c r="J18" s="152">
        <v>162</v>
      </c>
      <c r="K18" s="152">
        <v>1696</v>
      </c>
      <c r="L18" s="152">
        <v>1916</v>
      </c>
      <c r="M18" s="152">
        <v>0</v>
      </c>
      <c r="N18" s="150">
        <f t="shared" si="2"/>
        <v>21612</v>
      </c>
      <c r="O18" s="152">
        <v>18341</v>
      </c>
      <c r="P18" s="152">
        <v>634</v>
      </c>
      <c r="Q18" s="152">
        <v>1751</v>
      </c>
      <c r="R18" s="152">
        <v>886</v>
      </c>
      <c r="S18" s="153" t="s">
        <v>119</v>
      </c>
      <c r="T18" s="154"/>
    </row>
    <row r="19" spans="1:20" s="155" customFormat="1" ht="14.25" customHeight="1">
      <c r="A19" s="103" t="s">
        <v>130</v>
      </c>
      <c r="B19" s="150">
        <f t="shared" si="0"/>
        <v>39048</v>
      </c>
      <c r="C19" s="150">
        <f t="shared" si="0"/>
        <v>32954</v>
      </c>
      <c r="D19" s="150">
        <f t="shared" si="0"/>
        <v>1371</v>
      </c>
      <c r="E19" s="150">
        <f t="shared" si="0"/>
        <v>3266</v>
      </c>
      <c r="F19" s="150">
        <f t="shared" si="0"/>
        <v>1457</v>
      </c>
      <c r="G19" s="151" t="s">
        <v>119</v>
      </c>
      <c r="H19" s="150">
        <f t="shared" si="1"/>
        <v>20072</v>
      </c>
      <c r="I19" s="152">
        <v>17205</v>
      </c>
      <c r="J19" s="152">
        <v>268</v>
      </c>
      <c r="K19" s="152">
        <v>1657</v>
      </c>
      <c r="L19" s="152">
        <v>942</v>
      </c>
      <c r="M19" s="152">
        <v>0</v>
      </c>
      <c r="N19" s="150">
        <f t="shared" si="2"/>
        <v>18976</v>
      </c>
      <c r="O19" s="152">
        <v>15749</v>
      </c>
      <c r="P19" s="152">
        <v>1103</v>
      </c>
      <c r="Q19" s="152">
        <v>1609</v>
      </c>
      <c r="R19" s="152">
        <v>515</v>
      </c>
      <c r="S19" s="153" t="s">
        <v>119</v>
      </c>
      <c r="T19" s="154"/>
    </row>
    <row r="20" spans="1:20" s="155" customFormat="1" ht="14.25" customHeight="1">
      <c r="A20" s="103" t="s">
        <v>131</v>
      </c>
      <c r="B20" s="150">
        <f t="shared" si="0"/>
        <v>28075</v>
      </c>
      <c r="C20" s="150">
        <f t="shared" si="0"/>
        <v>23556</v>
      </c>
      <c r="D20" s="150">
        <f t="shared" si="0"/>
        <v>1794</v>
      </c>
      <c r="E20" s="150">
        <f t="shared" si="0"/>
        <v>2061</v>
      </c>
      <c r="F20" s="150">
        <f t="shared" si="0"/>
        <v>664</v>
      </c>
      <c r="G20" s="151" t="s">
        <v>119</v>
      </c>
      <c r="H20" s="150">
        <f t="shared" si="1"/>
        <v>14119</v>
      </c>
      <c r="I20" s="152">
        <v>12369</v>
      </c>
      <c r="J20" s="152">
        <v>291</v>
      </c>
      <c r="K20" s="152">
        <v>1053</v>
      </c>
      <c r="L20" s="152">
        <v>406</v>
      </c>
      <c r="M20" s="152">
        <v>0</v>
      </c>
      <c r="N20" s="150">
        <f t="shared" si="2"/>
        <v>13956</v>
      </c>
      <c r="O20" s="152">
        <v>11187</v>
      </c>
      <c r="P20" s="152">
        <v>1503</v>
      </c>
      <c r="Q20" s="152">
        <v>1008</v>
      </c>
      <c r="R20" s="152">
        <v>258</v>
      </c>
      <c r="S20" s="153" t="s">
        <v>119</v>
      </c>
      <c r="T20" s="154"/>
    </row>
    <row r="21" spans="1:20" s="155" customFormat="1" ht="14.25" customHeight="1">
      <c r="A21" s="103" t="s">
        <v>132</v>
      </c>
      <c r="B21" s="150">
        <f t="shared" si="0"/>
        <v>24992</v>
      </c>
      <c r="C21" s="150">
        <f t="shared" si="0"/>
        <v>20530</v>
      </c>
      <c r="D21" s="150">
        <f t="shared" si="0"/>
        <v>2773</v>
      </c>
      <c r="E21" s="150">
        <f t="shared" si="0"/>
        <v>1351</v>
      </c>
      <c r="F21" s="150">
        <f t="shared" si="0"/>
        <v>338</v>
      </c>
      <c r="G21" s="151" t="s">
        <v>119</v>
      </c>
      <c r="H21" s="150">
        <f t="shared" si="1"/>
        <v>12420</v>
      </c>
      <c r="I21" s="152">
        <v>11060</v>
      </c>
      <c r="J21" s="152">
        <v>421</v>
      </c>
      <c r="K21" s="152">
        <v>729</v>
      </c>
      <c r="L21" s="152">
        <v>210</v>
      </c>
      <c r="M21" s="152">
        <v>0</v>
      </c>
      <c r="N21" s="150">
        <f t="shared" si="2"/>
        <v>12572</v>
      </c>
      <c r="O21" s="152">
        <v>9470</v>
      </c>
      <c r="P21" s="152">
        <v>2352</v>
      </c>
      <c r="Q21" s="152">
        <v>622</v>
      </c>
      <c r="R21" s="152">
        <v>128</v>
      </c>
      <c r="S21" s="153" t="s">
        <v>119</v>
      </c>
      <c r="T21" s="154"/>
    </row>
    <row r="22" spans="1:20" s="155" customFormat="1" ht="14.25" customHeight="1">
      <c r="A22" s="103" t="s">
        <v>133</v>
      </c>
      <c r="B22" s="150">
        <f t="shared" si="0"/>
        <v>22270</v>
      </c>
      <c r="C22" s="150">
        <f t="shared" si="0"/>
        <v>17310</v>
      </c>
      <c r="D22" s="150">
        <f t="shared" si="0"/>
        <v>3920</v>
      </c>
      <c r="E22" s="150">
        <f t="shared" si="0"/>
        <v>837</v>
      </c>
      <c r="F22" s="150">
        <f t="shared" si="0"/>
        <v>203</v>
      </c>
      <c r="G22" s="151" t="s">
        <v>119</v>
      </c>
      <c r="H22" s="150">
        <f t="shared" si="1"/>
        <v>10656</v>
      </c>
      <c r="I22" s="152">
        <v>9593</v>
      </c>
      <c r="J22" s="152">
        <v>532</v>
      </c>
      <c r="K22" s="152">
        <v>417</v>
      </c>
      <c r="L22" s="152">
        <v>114</v>
      </c>
      <c r="M22" s="152">
        <v>0</v>
      </c>
      <c r="N22" s="150">
        <f t="shared" si="2"/>
        <v>11614</v>
      </c>
      <c r="O22" s="152">
        <v>7717</v>
      </c>
      <c r="P22" s="152">
        <v>3388</v>
      </c>
      <c r="Q22" s="152">
        <v>420</v>
      </c>
      <c r="R22" s="152">
        <v>89</v>
      </c>
      <c r="S22" s="153" t="s">
        <v>119</v>
      </c>
      <c r="T22" s="154"/>
    </row>
    <row r="23" spans="1:20" s="155" customFormat="1" ht="14.25" customHeight="1">
      <c r="A23" s="103" t="s">
        <v>134</v>
      </c>
      <c r="B23" s="150">
        <f t="shared" si="0"/>
        <v>19831</v>
      </c>
      <c r="C23" s="150">
        <f t="shared" si="0"/>
        <v>14145</v>
      </c>
      <c r="D23" s="150">
        <f t="shared" si="0"/>
        <v>5038</v>
      </c>
      <c r="E23" s="150">
        <f t="shared" si="0"/>
        <v>512</v>
      </c>
      <c r="F23" s="150">
        <f t="shared" si="0"/>
        <v>136</v>
      </c>
      <c r="G23" s="151" t="s">
        <v>119</v>
      </c>
      <c r="H23" s="150">
        <f t="shared" si="1"/>
        <v>8804</v>
      </c>
      <c r="I23" s="152">
        <v>7880</v>
      </c>
      <c r="J23" s="152">
        <v>623</v>
      </c>
      <c r="K23" s="152">
        <v>239</v>
      </c>
      <c r="L23" s="152">
        <v>62</v>
      </c>
      <c r="M23" s="152">
        <v>0</v>
      </c>
      <c r="N23" s="150">
        <f t="shared" si="2"/>
        <v>11027</v>
      </c>
      <c r="O23" s="152">
        <v>6265</v>
      </c>
      <c r="P23" s="152">
        <v>4415</v>
      </c>
      <c r="Q23" s="152">
        <v>273</v>
      </c>
      <c r="R23" s="152">
        <v>74</v>
      </c>
      <c r="S23" s="153" t="s">
        <v>119</v>
      </c>
      <c r="T23" s="154"/>
    </row>
    <row r="24" spans="1:20" s="155" customFormat="1" ht="14.25" customHeight="1">
      <c r="A24" s="103" t="s">
        <v>135</v>
      </c>
      <c r="B24" s="150">
        <f t="shared" si="0"/>
        <v>15700</v>
      </c>
      <c r="C24" s="150">
        <f t="shared" si="0"/>
        <v>9209</v>
      </c>
      <c r="D24" s="150">
        <f t="shared" si="0"/>
        <v>6127</v>
      </c>
      <c r="E24" s="150">
        <f t="shared" si="0"/>
        <v>278</v>
      </c>
      <c r="F24" s="150">
        <f t="shared" si="0"/>
        <v>86</v>
      </c>
      <c r="G24" s="151" t="s">
        <v>119</v>
      </c>
      <c r="H24" s="150">
        <f t="shared" si="1"/>
        <v>6017</v>
      </c>
      <c r="I24" s="152">
        <v>5241</v>
      </c>
      <c r="J24" s="152">
        <v>657</v>
      </c>
      <c r="K24" s="152">
        <v>90</v>
      </c>
      <c r="L24" s="152">
        <v>29</v>
      </c>
      <c r="M24" s="152">
        <v>0</v>
      </c>
      <c r="N24" s="150">
        <f t="shared" si="2"/>
        <v>9683</v>
      </c>
      <c r="O24" s="152">
        <v>3968</v>
      </c>
      <c r="P24" s="152">
        <v>5470</v>
      </c>
      <c r="Q24" s="152">
        <v>188</v>
      </c>
      <c r="R24" s="152">
        <v>57</v>
      </c>
      <c r="S24" s="153" t="s">
        <v>119</v>
      </c>
      <c r="T24" s="154"/>
    </row>
    <row r="25" spans="1:20" s="155" customFormat="1" ht="14.25" customHeight="1">
      <c r="A25" s="103" t="s">
        <v>136</v>
      </c>
      <c r="B25" s="150">
        <f t="shared" si="0"/>
        <v>9259</v>
      </c>
      <c r="C25" s="150">
        <f t="shared" si="0"/>
        <v>3562</v>
      </c>
      <c r="D25" s="150">
        <f t="shared" si="0"/>
        <v>5531</v>
      </c>
      <c r="E25" s="150">
        <f t="shared" si="0"/>
        <v>115</v>
      </c>
      <c r="F25" s="150">
        <f t="shared" si="0"/>
        <v>51</v>
      </c>
      <c r="G25" s="151" t="s">
        <v>119</v>
      </c>
      <c r="H25" s="150">
        <f t="shared" si="1"/>
        <v>2544</v>
      </c>
      <c r="I25" s="152">
        <v>2048</v>
      </c>
      <c r="J25" s="152">
        <v>453</v>
      </c>
      <c r="K25" s="152">
        <v>32</v>
      </c>
      <c r="L25" s="152">
        <v>11</v>
      </c>
      <c r="M25" s="152">
        <v>0</v>
      </c>
      <c r="N25" s="150">
        <f t="shared" si="2"/>
        <v>6715</v>
      </c>
      <c r="O25" s="152">
        <v>1514</v>
      </c>
      <c r="P25" s="152">
        <v>5078</v>
      </c>
      <c r="Q25" s="152">
        <v>83</v>
      </c>
      <c r="R25" s="152">
        <v>40</v>
      </c>
      <c r="S25" s="153" t="s">
        <v>119</v>
      </c>
      <c r="T25" s="154"/>
    </row>
    <row r="26" spans="1:20" s="155" customFormat="1" ht="14.25" customHeight="1">
      <c r="A26" s="103" t="s">
        <v>137</v>
      </c>
      <c r="B26" s="150">
        <f t="shared" si="0"/>
        <v>6163</v>
      </c>
      <c r="C26" s="150">
        <f t="shared" si="0"/>
        <v>1520</v>
      </c>
      <c r="D26" s="150">
        <f t="shared" si="0"/>
        <v>4530</v>
      </c>
      <c r="E26" s="150">
        <f t="shared" si="0"/>
        <v>72</v>
      </c>
      <c r="F26" s="150">
        <f t="shared" si="0"/>
        <v>41</v>
      </c>
      <c r="G26" s="151" t="s">
        <v>119</v>
      </c>
      <c r="H26" s="150">
        <f t="shared" si="1"/>
        <v>1336</v>
      </c>
      <c r="I26" s="152">
        <v>928</v>
      </c>
      <c r="J26" s="152">
        <v>388</v>
      </c>
      <c r="K26" s="152">
        <v>10</v>
      </c>
      <c r="L26" s="152">
        <v>10</v>
      </c>
      <c r="M26" s="152">
        <v>0</v>
      </c>
      <c r="N26" s="150">
        <f t="shared" si="2"/>
        <v>4827</v>
      </c>
      <c r="O26" s="152">
        <v>592</v>
      </c>
      <c r="P26" s="152">
        <v>4142</v>
      </c>
      <c r="Q26" s="152">
        <v>62</v>
      </c>
      <c r="R26" s="152">
        <v>31</v>
      </c>
      <c r="S26" s="153" t="s">
        <v>119</v>
      </c>
      <c r="T26" s="154"/>
    </row>
    <row r="27" spans="1:20" s="155" customFormat="1" ht="14.25" customHeight="1">
      <c r="A27" s="156" t="s">
        <v>98</v>
      </c>
      <c r="B27" s="157">
        <f t="shared" si="0"/>
        <v>4450</v>
      </c>
      <c r="C27" s="157">
        <f t="shared" si="0"/>
        <v>532</v>
      </c>
      <c r="D27" s="157">
        <f t="shared" si="0"/>
        <v>3850</v>
      </c>
      <c r="E27" s="157">
        <f t="shared" si="0"/>
        <v>39</v>
      </c>
      <c r="F27" s="157">
        <f t="shared" si="0"/>
        <v>29</v>
      </c>
      <c r="G27" s="158" t="s">
        <v>119</v>
      </c>
      <c r="H27" s="157">
        <f t="shared" si="1"/>
        <v>716</v>
      </c>
      <c r="I27" s="159">
        <v>366</v>
      </c>
      <c r="J27" s="159">
        <v>339</v>
      </c>
      <c r="K27" s="159">
        <v>6</v>
      </c>
      <c r="L27" s="159">
        <v>5</v>
      </c>
      <c r="M27" s="159">
        <v>0</v>
      </c>
      <c r="N27" s="157">
        <f t="shared" si="2"/>
        <v>3734</v>
      </c>
      <c r="O27" s="159">
        <v>166</v>
      </c>
      <c r="P27" s="159">
        <v>3511</v>
      </c>
      <c r="Q27" s="159">
        <v>33</v>
      </c>
      <c r="R27" s="159">
        <v>24</v>
      </c>
      <c r="S27" s="160" t="s">
        <v>119</v>
      </c>
      <c r="T27" s="154"/>
    </row>
    <row r="28" spans="1:19" s="118" customFormat="1" ht="12.75" customHeight="1">
      <c r="A28" s="161" t="s">
        <v>138</v>
      </c>
      <c r="B28" s="117"/>
      <c r="C28" s="117"/>
      <c r="D28" s="117"/>
      <c r="J28" s="647" t="s">
        <v>139</v>
      </c>
      <c r="K28" s="647"/>
      <c r="L28" s="647"/>
      <c r="M28" s="647"/>
      <c r="N28" s="647"/>
      <c r="O28" s="647"/>
      <c r="P28" s="647"/>
      <c r="Q28" s="647"/>
      <c r="R28" s="647"/>
      <c r="S28" s="647"/>
    </row>
    <row r="29" spans="1:14" s="118" customFormat="1" ht="12.75" customHeight="1">
      <c r="A29" s="88" t="s">
        <v>140</v>
      </c>
      <c r="J29" s="88" t="s">
        <v>764</v>
      </c>
      <c r="L29" s="88"/>
      <c r="M29" s="88"/>
      <c r="N29" s="119" t="s">
        <v>193</v>
      </c>
    </row>
    <row r="30" spans="1:3" s="162" customFormat="1" ht="12.75" customHeight="1">
      <c r="A30" s="646" t="s">
        <v>776</v>
      </c>
      <c r="B30" s="646"/>
      <c r="C30" s="646"/>
    </row>
    <row r="31" s="162" customFormat="1" ht="13.5"/>
    <row r="32" s="162" customFormat="1" ht="13.5"/>
  </sheetData>
  <mergeCells count="7">
    <mergeCell ref="A30:C30"/>
    <mergeCell ref="J28:S28"/>
    <mergeCell ref="A1:S1"/>
    <mergeCell ref="B3:G3"/>
    <mergeCell ref="H3:M3"/>
    <mergeCell ref="N3:S3"/>
    <mergeCell ref="A3:A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34"/>
  <sheetViews>
    <sheetView workbookViewId="0" topLeftCell="I1">
      <selection activeCell="Z13" sqref="Z13"/>
    </sheetView>
  </sheetViews>
  <sheetFormatPr defaultColWidth="8.88671875" defaultRowHeight="13.5"/>
  <cols>
    <col min="1" max="1" width="8.10546875" style="0" customWidth="1"/>
    <col min="2" max="8" width="5.77734375" style="0" customWidth="1"/>
    <col min="9" max="9" width="5.4453125" style="0" customWidth="1"/>
    <col min="10" max="14" width="5.77734375" style="0" customWidth="1"/>
    <col min="15" max="15" width="5.6640625" style="0" customWidth="1"/>
    <col min="16" max="16" width="5.77734375" style="0" customWidth="1"/>
    <col min="17" max="17" width="4.99609375" style="0" customWidth="1"/>
    <col min="18" max="19" width="5.77734375" style="0" customWidth="1"/>
    <col min="20" max="21" width="5.3359375" style="0" customWidth="1"/>
    <col min="22" max="22" width="5.77734375" style="0" customWidth="1"/>
    <col min="23" max="23" width="5.4453125" style="0" customWidth="1"/>
    <col min="24" max="24" width="5.6640625" style="0" customWidth="1"/>
    <col min="25" max="25" width="4.77734375" style="0" customWidth="1"/>
  </cols>
  <sheetData>
    <row r="1" spans="1:25" s="110" customFormat="1" ht="21.75" customHeight="1">
      <c r="A1" s="652" t="s">
        <v>141</v>
      </c>
      <c r="B1" s="653"/>
      <c r="C1" s="653"/>
      <c r="D1" s="653"/>
      <c r="E1" s="653"/>
      <c r="F1" s="653"/>
      <c r="G1" s="653"/>
      <c r="H1" s="653"/>
      <c r="I1" s="653"/>
      <c r="J1" s="653"/>
      <c r="K1" s="653"/>
      <c r="L1" s="653"/>
      <c r="M1" s="653"/>
      <c r="N1" s="653"/>
      <c r="O1" s="653"/>
      <c r="P1" s="653"/>
      <c r="Q1" s="653"/>
      <c r="R1" s="653"/>
      <c r="S1" s="653"/>
      <c r="T1" s="653"/>
      <c r="U1" s="653"/>
      <c r="V1" s="653"/>
      <c r="W1" s="653"/>
      <c r="X1" s="653"/>
      <c r="Y1" s="653"/>
    </row>
    <row r="2" spans="1:25" s="110" customFormat="1" ht="12" customHeight="1" thickBot="1">
      <c r="A2" s="111" t="s">
        <v>301</v>
      </c>
      <c r="B2" s="111"/>
      <c r="I2" s="323"/>
      <c r="J2" s="323"/>
      <c r="Y2" s="164" t="s">
        <v>302</v>
      </c>
    </row>
    <row r="3" spans="1:25" s="110" customFormat="1" ht="16.5" customHeight="1">
      <c r="A3" s="656" t="s">
        <v>818</v>
      </c>
      <c r="B3" s="351" t="s">
        <v>142</v>
      </c>
      <c r="C3" s="654" t="s">
        <v>143</v>
      </c>
      <c r="D3" s="655"/>
      <c r="E3" s="655"/>
      <c r="F3" s="655"/>
      <c r="G3" s="655"/>
      <c r="H3" s="655"/>
      <c r="I3" s="656"/>
      <c r="J3" s="657" t="s">
        <v>144</v>
      </c>
      <c r="K3" s="655"/>
      <c r="L3" s="655"/>
      <c r="M3" s="655"/>
      <c r="N3" s="655"/>
      <c r="O3" s="655"/>
      <c r="P3" s="656"/>
      <c r="Q3" s="654" t="s">
        <v>145</v>
      </c>
      <c r="R3" s="655"/>
      <c r="S3" s="655"/>
      <c r="T3" s="655"/>
      <c r="U3" s="655"/>
      <c r="V3" s="655"/>
      <c r="W3" s="656"/>
      <c r="X3" s="352" t="s">
        <v>146</v>
      </c>
      <c r="Y3" s="350" t="s">
        <v>303</v>
      </c>
    </row>
    <row r="4" spans="1:25" s="110" customFormat="1" ht="16.5" customHeight="1">
      <c r="A4" s="658"/>
      <c r="B4" s="112"/>
      <c r="C4" s="40"/>
      <c r="D4" s="324" t="s">
        <v>147</v>
      </c>
      <c r="E4" s="324" t="s">
        <v>148</v>
      </c>
      <c r="F4" s="324" t="s">
        <v>149</v>
      </c>
      <c r="G4" s="324" t="s">
        <v>150</v>
      </c>
      <c r="H4" s="324" t="s">
        <v>151</v>
      </c>
      <c r="I4" s="120" t="s">
        <v>152</v>
      </c>
      <c r="J4" s="40"/>
      <c r="K4" s="324" t="s">
        <v>147</v>
      </c>
      <c r="L4" s="324" t="s">
        <v>148</v>
      </c>
      <c r="M4" s="324" t="s">
        <v>149</v>
      </c>
      <c r="N4" s="324" t="s">
        <v>150</v>
      </c>
      <c r="O4" s="324" t="s">
        <v>151</v>
      </c>
      <c r="P4" s="120" t="s">
        <v>152</v>
      </c>
      <c r="Q4" s="40"/>
      <c r="R4" s="324" t="s">
        <v>147</v>
      </c>
      <c r="S4" s="324" t="s">
        <v>148</v>
      </c>
      <c r="T4" s="324" t="s">
        <v>149</v>
      </c>
      <c r="U4" s="324" t="s">
        <v>150</v>
      </c>
      <c r="V4" s="324" t="s">
        <v>151</v>
      </c>
      <c r="W4" s="120" t="s">
        <v>152</v>
      </c>
      <c r="X4" s="40"/>
      <c r="Y4" s="40"/>
    </row>
    <row r="5" spans="1:25" s="110" customFormat="1" ht="16.5" customHeight="1">
      <c r="A5" s="658"/>
      <c r="B5" s="112"/>
      <c r="C5" s="40"/>
      <c r="D5" s="113"/>
      <c r="E5" s="113"/>
      <c r="F5" s="113"/>
      <c r="G5" s="113"/>
      <c r="H5" s="113" t="s">
        <v>153</v>
      </c>
      <c r="I5" s="40" t="s">
        <v>154</v>
      </c>
      <c r="J5" s="40"/>
      <c r="K5" s="113"/>
      <c r="L5" s="113"/>
      <c r="M5" s="113"/>
      <c r="N5" s="113"/>
      <c r="O5" s="113" t="s">
        <v>153</v>
      </c>
      <c r="P5" s="40" t="s">
        <v>154</v>
      </c>
      <c r="Q5" s="40"/>
      <c r="R5" s="113"/>
      <c r="S5" s="113"/>
      <c r="T5" s="113"/>
      <c r="U5" s="113"/>
      <c r="V5" s="113" t="s">
        <v>153</v>
      </c>
      <c r="W5" s="40" t="s">
        <v>154</v>
      </c>
      <c r="X5" s="40"/>
      <c r="Y5" s="40"/>
    </row>
    <row r="6" spans="1:25" s="110" customFormat="1" ht="16.5" customHeight="1">
      <c r="A6" s="658"/>
      <c r="B6" s="112"/>
      <c r="C6" s="40"/>
      <c r="D6" s="113" t="s">
        <v>155</v>
      </c>
      <c r="E6" s="113" t="s">
        <v>156</v>
      </c>
      <c r="F6" s="113" t="s">
        <v>157</v>
      </c>
      <c r="G6" s="325" t="s">
        <v>158</v>
      </c>
      <c r="H6" s="113" t="s">
        <v>153</v>
      </c>
      <c r="I6" s="40" t="s">
        <v>159</v>
      </c>
      <c r="J6" s="40"/>
      <c r="K6" s="113" t="s">
        <v>155</v>
      </c>
      <c r="L6" s="113" t="s">
        <v>156</v>
      </c>
      <c r="M6" s="113" t="s">
        <v>157</v>
      </c>
      <c r="N6" s="325" t="s">
        <v>158</v>
      </c>
      <c r="O6" s="113" t="s">
        <v>153</v>
      </c>
      <c r="P6" s="40" t="s">
        <v>159</v>
      </c>
      <c r="Q6" s="40"/>
      <c r="R6" s="113" t="s">
        <v>155</v>
      </c>
      <c r="S6" s="113" t="s">
        <v>156</v>
      </c>
      <c r="T6" s="113" t="s">
        <v>157</v>
      </c>
      <c r="U6" s="325" t="s">
        <v>158</v>
      </c>
      <c r="V6" s="113" t="s">
        <v>153</v>
      </c>
      <c r="W6" s="40" t="s">
        <v>159</v>
      </c>
      <c r="X6" s="40" t="s">
        <v>304</v>
      </c>
      <c r="Y6" s="40"/>
    </row>
    <row r="7" spans="1:25" s="110" customFormat="1" ht="16.5" customHeight="1">
      <c r="A7" s="659"/>
      <c r="B7" s="114" t="s">
        <v>197</v>
      </c>
      <c r="C7" s="116"/>
      <c r="D7" s="326" t="s">
        <v>160</v>
      </c>
      <c r="E7" s="326" t="s">
        <v>160</v>
      </c>
      <c r="F7" s="326" t="s">
        <v>160</v>
      </c>
      <c r="G7" s="326" t="s">
        <v>161</v>
      </c>
      <c r="H7" s="115" t="s">
        <v>162</v>
      </c>
      <c r="I7" s="130" t="s">
        <v>160</v>
      </c>
      <c r="J7" s="116"/>
      <c r="K7" s="326" t="s">
        <v>160</v>
      </c>
      <c r="L7" s="326" t="s">
        <v>160</v>
      </c>
      <c r="M7" s="326" t="s">
        <v>160</v>
      </c>
      <c r="N7" s="326" t="s">
        <v>161</v>
      </c>
      <c r="O7" s="115" t="s">
        <v>162</v>
      </c>
      <c r="P7" s="130" t="s">
        <v>160</v>
      </c>
      <c r="Q7" s="116"/>
      <c r="R7" s="326" t="s">
        <v>160</v>
      </c>
      <c r="S7" s="326" t="s">
        <v>160</v>
      </c>
      <c r="T7" s="326" t="s">
        <v>160</v>
      </c>
      <c r="U7" s="326" t="s">
        <v>161</v>
      </c>
      <c r="V7" s="115" t="s">
        <v>162</v>
      </c>
      <c r="W7" s="130" t="s">
        <v>160</v>
      </c>
      <c r="X7" s="130" t="s">
        <v>163</v>
      </c>
      <c r="Y7" s="116" t="s">
        <v>305</v>
      </c>
    </row>
    <row r="8" spans="1:25" s="110" customFormat="1" ht="16.5" customHeight="1">
      <c r="A8" s="101" t="s">
        <v>223</v>
      </c>
      <c r="B8" s="354">
        <v>403002</v>
      </c>
      <c r="C8" s="354">
        <v>144113</v>
      </c>
      <c r="D8" s="354">
        <v>78135</v>
      </c>
      <c r="E8" s="354">
        <v>34902</v>
      </c>
      <c r="F8" s="354">
        <v>25657</v>
      </c>
      <c r="G8" s="354">
        <v>1349</v>
      </c>
      <c r="H8" s="354">
        <v>4070</v>
      </c>
      <c r="I8" s="112" t="s">
        <v>298</v>
      </c>
      <c r="J8" s="354">
        <v>190846</v>
      </c>
      <c r="K8" s="354">
        <v>75448</v>
      </c>
      <c r="L8" s="354">
        <v>50122</v>
      </c>
      <c r="M8" s="354">
        <v>54421</v>
      </c>
      <c r="N8" s="354">
        <v>3517</v>
      </c>
      <c r="O8" s="354">
        <v>7338</v>
      </c>
      <c r="P8" s="354" t="s">
        <v>298</v>
      </c>
      <c r="Q8" s="354">
        <v>9903</v>
      </c>
      <c r="R8" s="354">
        <v>1664</v>
      </c>
      <c r="S8" s="354">
        <v>2801</v>
      </c>
      <c r="T8" s="354">
        <v>2943</v>
      </c>
      <c r="U8" s="354">
        <v>397</v>
      </c>
      <c r="V8" s="354">
        <v>2098</v>
      </c>
      <c r="W8" s="354" t="s">
        <v>298</v>
      </c>
      <c r="X8" s="354">
        <v>58138</v>
      </c>
      <c r="Y8" s="354">
        <v>2</v>
      </c>
    </row>
    <row r="9" spans="1:25" s="110" customFormat="1" ht="16.5" customHeight="1">
      <c r="A9" s="101" t="s">
        <v>217</v>
      </c>
      <c r="B9" s="354">
        <v>434206</v>
      </c>
      <c r="C9" s="354">
        <v>152803</v>
      </c>
      <c r="D9" s="354">
        <v>62890</v>
      </c>
      <c r="E9" s="354">
        <v>38748</v>
      </c>
      <c r="F9" s="354">
        <v>34950</v>
      </c>
      <c r="G9" s="354">
        <v>4576</v>
      </c>
      <c r="H9" s="354">
        <v>11639</v>
      </c>
      <c r="I9" s="112" t="s">
        <v>298</v>
      </c>
      <c r="J9" s="354">
        <v>215125</v>
      </c>
      <c r="K9" s="354">
        <v>62218</v>
      </c>
      <c r="L9" s="354">
        <v>52297</v>
      </c>
      <c r="M9" s="354">
        <v>80574</v>
      </c>
      <c r="N9" s="354">
        <v>8024</v>
      </c>
      <c r="O9" s="354">
        <v>12012</v>
      </c>
      <c r="P9" s="354" t="s">
        <v>298</v>
      </c>
      <c r="Q9" s="354">
        <v>13756</v>
      </c>
      <c r="R9" s="354">
        <v>2292</v>
      </c>
      <c r="S9" s="354">
        <v>2735</v>
      </c>
      <c r="T9" s="354">
        <v>3653</v>
      </c>
      <c r="U9" s="354">
        <v>1093</v>
      </c>
      <c r="V9" s="354">
        <v>3983</v>
      </c>
      <c r="W9" s="354" t="s">
        <v>298</v>
      </c>
      <c r="X9" s="354">
        <v>52522</v>
      </c>
      <c r="Y9" s="354" t="s">
        <v>219</v>
      </c>
    </row>
    <row r="10" spans="1:25" s="110" customFormat="1" ht="16.5" customHeight="1">
      <c r="A10" s="101" t="s">
        <v>218</v>
      </c>
      <c r="B10" s="354">
        <v>470683</v>
      </c>
      <c r="C10" s="354">
        <v>139190</v>
      </c>
      <c r="D10" s="354">
        <v>58775</v>
      </c>
      <c r="E10" s="354">
        <v>29844</v>
      </c>
      <c r="F10" s="354">
        <v>34741</v>
      </c>
      <c r="G10" s="354">
        <v>2892</v>
      </c>
      <c r="H10" s="354">
        <v>12938</v>
      </c>
      <c r="I10" s="112" t="s">
        <v>298</v>
      </c>
      <c r="J10" s="354">
        <v>268116</v>
      </c>
      <c r="K10" s="354">
        <v>55017</v>
      </c>
      <c r="L10" s="354">
        <v>53443</v>
      </c>
      <c r="M10" s="354">
        <v>124686</v>
      </c>
      <c r="N10" s="354">
        <v>9475</v>
      </c>
      <c r="O10" s="354">
        <v>25495</v>
      </c>
      <c r="P10" s="354" t="s">
        <v>298</v>
      </c>
      <c r="Q10" s="354">
        <v>13904</v>
      </c>
      <c r="R10" s="354">
        <v>1452</v>
      </c>
      <c r="S10" s="354">
        <v>2057</v>
      </c>
      <c r="T10" s="354">
        <v>3173</v>
      </c>
      <c r="U10" s="354">
        <v>1156</v>
      </c>
      <c r="V10" s="354">
        <v>6066</v>
      </c>
      <c r="W10" s="354" t="s">
        <v>298</v>
      </c>
      <c r="X10" s="354">
        <v>49459</v>
      </c>
      <c r="Y10" s="354">
        <v>14</v>
      </c>
    </row>
    <row r="11" spans="1:25" s="110" customFormat="1" ht="16.5" customHeight="1">
      <c r="A11" s="101" t="s">
        <v>224</v>
      </c>
      <c r="B11" s="355">
        <v>456435</v>
      </c>
      <c r="C11" s="355">
        <v>124185</v>
      </c>
      <c r="D11" s="355">
        <v>42477</v>
      </c>
      <c r="E11" s="355">
        <v>28556</v>
      </c>
      <c r="F11" s="355">
        <v>26807</v>
      </c>
      <c r="G11" s="355">
        <v>7771</v>
      </c>
      <c r="H11" s="355">
        <v>18095</v>
      </c>
      <c r="I11" s="355">
        <v>479</v>
      </c>
      <c r="J11" s="355">
        <v>279649</v>
      </c>
      <c r="K11" s="355">
        <v>49263</v>
      </c>
      <c r="L11" s="355">
        <v>43559</v>
      </c>
      <c r="M11" s="355">
        <v>130785</v>
      </c>
      <c r="N11" s="355">
        <v>16889</v>
      </c>
      <c r="O11" s="355">
        <v>36464</v>
      </c>
      <c r="P11" s="355">
        <v>2689</v>
      </c>
      <c r="Q11" s="355">
        <v>10556</v>
      </c>
      <c r="R11" s="355">
        <v>2091</v>
      </c>
      <c r="S11" s="355">
        <v>2133</v>
      </c>
      <c r="T11" s="355">
        <v>3140</v>
      </c>
      <c r="U11" s="355">
        <v>463</v>
      </c>
      <c r="V11" s="355">
        <v>2665</v>
      </c>
      <c r="W11" s="355">
        <v>64</v>
      </c>
      <c r="X11" s="355">
        <v>42013</v>
      </c>
      <c r="Y11" s="355">
        <v>32</v>
      </c>
    </row>
    <row r="12" spans="1:25" s="110" customFormat="1" ht="16.5" customHeight="1">
      <c r="A12" s="328" t="s">
        <v>221</v>
      </c>
      <c r="B12" s="355">
        <v>461764</v>
      </c>
      <c r="C12" s="355">
        <v>123144</v>
      </c>
      <c r="D12" s="355">
        <v>45500</v>
      </c>
      <c r="E12" s="355">
        <v>20094</v>
      </c>
      <c r="F12" s="355">
        <v>23522</v>
      </c>
      <c r="G12" s="355">
        <v>14942</v>
      </c>
      <c r="H12" s="355">
        <v>17893</v>
      </c>
      <c r="I12" s="355">
        <v>1193</v>
      </c>
      <c r="J12" s="355">
        <v>283152</v>
      </c>
      <c r="K12" s="355">
        <v>44830</v>
      </c>
      <c r="L12" s="355">
        <v>38997</v>
      </c>
      <c r="M12" s="355">
        <v>119301</v>
      </c>
      <c r="N12" s="355">
        <v>38084</v>
      </c>
      <c r="O12" s="355">
        <v>38461</v>
      </c>
      <c r="P12" s="355">
        <v>3479</v>
      </c>
      <c r="Q12" s="355">
        <v>14604</v>
      </c>
      <c r="R12" s="355">
        <v>3037</v>
      </c>
      <c r="S12" s="355">
        <v>2737</v>
      </c>
      <c r="T12" s="355">
        <v>3849</v>
      </c>
      <c r="U12" s="355">
        <v>2394</v>
      </c>
      <c r="V12" s="355">
        <v>2509</v>
      </c>
      <c r="W12" s="355">
        <v>78</v>
      </c>
      <c r="X12" s="355">
        <v>40858</v>
      </c>
      <c r="Y12" s="355">
        <v>6</v>
      </c>
    </row>
    <row r="13" spans="1:25" s="149" customFormat="1" ht="16.5" customHeight="1">
      <c r="A13" s="329" t="s">
        <v>222</v>
      </c>
      <c r="B13" s="356">
        <f>SUM(C13,J13,Q13,X13,Y13)</f>
        <v>486874</v>
      </c>
      <c r="C13" s="356">
        <f>SUM(D13:I13)</f>
        <v>126333</v>
      </c>
      <c r="D13" s="356">
        <f aca="true" t="shared" si="0" ref="D13:I13">SUM(D14:D30)</f>
        <v>50990</v>
      </c>
      <c r="E13" s="356">
        <f t="shared" si="0"/>
        <v>23299</v>
      </c>
      <c r="F13" s="356">
        <f t="shared" si="0"/>
        <v>19430</v>
      </c>
      <c r="G13" s="356">
        <f t="shared" si="0"/>
        <v>12509</v>
      </c>
      <c r="H13" s="356">
        <f t="shared" si="0"/>
        <v>18734</v>
      </c>
      <c r="I13" s="356">
        <f t="shared" si="0"/>
        <v>1371</v>
      </c>
      <c r="J13" s="356">
        <f>SUM(K13:P13)</f>
        <v>309632</v>
      </c>
      <c r="K13" s="356">
        <f aca="true" t="shared" si="1" ref="K13:P13">SUM(K14:K30)</f>
        <v>41732</v>
      </c>
      <c r="L13" s="356">
        <f t="shared" si="1"/>
        <v>36605</v>
      </c>
      <c r="M13" s="356">
        <f t="shared" si="1"/>
        <v>119712</v>
      </c>
      <c r="N13" s="356">
        <f t="shared" si="1"/>
        <v>51940</v>
      </c>
      <c r="O13" s="356">
        <f t="shared" si="1"/>
        <v>54175</v>
      </c>
      <c r="P13" s="356">
        <f t="shared" si="1"/>
        <v>5468</v>
      </c>
      <c r="Q13" s="356">
        <f>SUM(R13:W13)</f>
        <v>13129</v>
      </c>
      <c r="R13" s="356">
        <f aca="true" t="shared" si="2" ref="R13:X13">SUM(R14:R30)</f>
        <v>2801</v>
      </c>
      <c r="S13" s="356">
        <f t="shared" si="2"/>
        <v>2081</v>
      </c>
      <c r="T13" s="356">
        <f t="shared" si="2"/>
        <v>2750</v>
      </c>
      <c r="U13" s="356">
        <f t="shared" si="2"/>
        <v>2711</v>
      </c>
      <c r="V13" s="356">
        <f t="shared" si="2"/>
        <v>2690</v>
      </c>
      <c r="W13" s="356">
        <f t="shared" si="2"/>
        <v>96</v>
      </c>
      <c r="X13" s="356">
        <f t="shared" si="2"/>
        <v>37780</v>
      </c>
      <c r="Y13" s="356" t="s">
        <v>219</v>
      </c>
    </row>
    <row r="14" spans="1:25" s="331" customFormat="1" ht="16.5" customHeight="1">
      <c r="A14" s="168" t="s">
        <v>164</v>
      </c>
      <c r="B14" s="330">
        <f>SUM(C14,J14,Q14,X14,Y14)</f>
        <v>33463</v>
      </c>
      <c r="C14" s="330">
        <f aca="true" t="shared" si="3" ref="C14:C30">SUM(D14:I14)</f>
        <v>27531</v>
      </c>
      <c r="D14" s="336">
        <v>27531</v>
      </c>
      <c r="E14" s="336">
        <v>0</v>
      </c>
      <c r="F14" s="336">
        <v>0</v>
      </c>
      <c r="G14" s="336">
        <v>0</v>
      </c>
      <c r="H14" s="336">
        <v>0</v>
      </c>
      <c r="I14" s="336">
        <v>0</v>
      </c>
      <c r="J14" s="330">
        <f>SUM(K14:P14)</f>
        <v>0</v>
      </c>
      <c r="K14" s="336">
        <v>0</v>
      </c>
      <c r="L14" s="336">
        <v>0</v>
      </c>
      <c r="M14" s="336">
        <v>0</v>
      </c>
      <c r="N14" s="336">
        <v>0</v>
      </c>
      <c r="O14" s="336">
        <v>0</v>
      </c>
      <c r="P14" s="336">
        <v>0</v>
      </c>
      <c r="Q14" s="330">
        <f>SUM(R14:W14)</f>
        <v>1</v>
      </c>
      <c r="R14" s="336">
        <v>1</v>
      </c>
      <c r="S14" s="336">
        <v>0</v>
      </c>
      <c r="T14" s="336">
        <v>0</v>
      </c>
      <c r="U14" s="336">
        <v>0</v>
      </c>
      <c r="V14" s="336">
        <v>0</v>
      </c>
      <c r="W14" s="336">
        <v>0</v>
      </c>
      <c r="X14" s="336">
        <v>5931</v>
      </c>
      <c r="Y14" s="336">
        <v>0</v>
      </c>
    </row>
    <row r="15" spans="1:25" s="155" customFormat="1" ht="16.5" customHeight="1">
      <c r="A15" s="168" t="s">
        <v>165</v>
      </c>
      <c r="B15" s="330">
        <f aca="true" t="shared" si="4" ref="B15:B30">SUM(C15,J15,Q15,X15,Y15)</f>
        <v>42331</v>
      </c>
      <c r="C15" s="330">
        <f t="shared" si="3"/>
        <v>42179</v>
      </c>
      <c r="D15" s="336">
        <v>23459</v>
      </c>
      <c r="E15" s="336">
        <v>18635</v>
      </c>
      <c r="F15" s="336">
        <v>85</v>
      </c>
      <c r="G15" s="336">
        <v>0</v>
      </c>
      <c r="H15" s="336">
        <v>0</v>
      </c>
      <c r="I15" s="336">
        <v>0</v>
      </c>
      <c r="J15" s="330">
        <f aca="true" t="shared" si="5" ref="J15:J30">SUM(K15:P15)</f>
        <v>98</v>
      </c>
      <c r="K15" s="336">
        <v>68</v>
      </c>
      <c r="L15" s="336">
        <v>30</v>
      </c>
      <c r="M15" s="336">
        <v>0</v>
      </c>
      <c r="N15" s="336">
        <v>0</v>
      </c>
      <c r="O15" s="336">
        <v>0</v>
      </c>
      <c r="P15" s="336">
        <v>0</v>
      </c>
      <c r="Q15" s="330">
        <f aca="true" t="shared" si="6" ref="Q15:Q30">SUM(R15:W15)</f>
        <v>10</v>
      </c>
      <c r="R15" s="336">
        <v>1</v>
      </c>
      <c r="S15" s="336">
        <v>9</v>
      </c>
      <c r="T15" s="336">
        <v>0</v>
      </c>
      <c r="U15" s="336">
        <v>0</v>
      </c>
      <c r="V15" s="336">
        <v>0</v>
      </c>
      <c r="W15" s="336">
        <v>0</v>
      </c>
      <c r="X15" s="336">
        <v>44</v>
      </c>
      <c r="Y15" s="336">
        <v>0</v>
      </c>
    </row>
    <row r="16" spans="1:25" s="155" customFormat="1" ht="16.5" customHeight="1">
      <c r="A16" s="168" t="s">
        <v>306</v>
      </c>
      <c r="B16" s="330">
        <f t="shared" si="4"/>
        <v>33003</v>
      </c>
      <c r="C16" s="330">
        <f t="shared" si="3"/>
        <v>31064</v>
      </c>
      <c r="D16" s="336">
        <v>0</v>
      </c>
      <c r="E16" s="336">
        <v>4664</v>
      </c>
      <c r="F16" s="336">
        <v>19253</v>
      </c>
      <c r="G16" s="336">
        <v>3414</v>
      </c>
      <c r="H16" s="336">
        <v>3733</v>
      </c>
      <c r="I16" s="336">
        <v>0</v>
      </c>
      <c r="J16" s="330">
        <f t="shared" si="5"/>
        <v>1638</v>
      </c>
      <c r="K16" s="336">
        <v>22</v>
      </c>
      <c r="L16" s="336">
        <v>164</v>
      </c>
      <c r="M16" s="336">
        <v>1337</v>
      </c>
      <c r="N16" s="336">
        <v>115</v>
      </c>
      <c r="O16" s="336">
        <v>0</v>
      </c>
      <c r="P16" s="336">
        <v>0</v>
      </c>
      <c r="Q16" s="330">
        <f t="shared" si="6"/>
        <v>281</v>
      </c>
      <c r="R16" s="336">
        <v>3</v>
      </c>
      <c r="S16" s="336">
        <v>46</v>
      </c>
      <c r="T16" s="336">
        <v>162</v>
      </c>
      <c r="U16" s="336">
        <v>57</v>
      </c>
      <c r="V16" s="336">
        <v>13</v>
      </c>
      <c r="W16" s="336">
        <v>0</v>
      </c>
      <c r="X16" s="336">
        <v>20</v>
      </c>
      <c r="Y16" s="336">
        <v>0</v>
      </c>
    </row>
    <row r="17" spans="1:25" s="155" customFormat="1" ht="16.5" customHeight="1">
      <c r="A17" s="168" t="s">
        <v>307</v>
      </c>
      <c r="B17" s="330">
        <f t="shared" si="4"/>
        <v>37705</v>
      </c>
      <c r="C17" s="330">
        <f t="shared" si="3"/>
        <v>20159</v>
      </c>
      <c r="D17" s="336">
        <v>0</v>
      </c>
      <c r="E17" s="336">
        <v>0</v>
      </c>
      <c r="F17" s="336">
        <v>89</v>
      </c>
      <c r="G17" s="336">
        <v>7685</v>
      </c>
      <c r="H17" s="336">
        <v>12247</v>
      </c>
      <c r="I17" s="336">
        <v>138</v>
      </c>
      <c r="J17" s="330">
        <f t="shared" si="5"/>
        <v>16193</v>
      </c>
      <c r="K17" s="336">
        <v>47</v>
      </c>
      <c r="L17" s="336">
        <v>388</v>
      </c>
      <c r="M17" s="336">
        <v>5290</v>
      </c>
      <c r="N17" s="336">
        <v>7501</v>
      </c>
      <c r="O17" s="336">
        <v>2958</v>
      </c>
      <c r="P17" s="336">
        <v>9</v>
      </c>
      <c r="Q17" s="330">
        <f t="shared" si="6"/>
        <v>1302</v>
      </c>
      <c r="R17" s="336">
        <v>3</v>
      </c>
      <c r="S17" s="336">
        <v>55</v>
      </c>
      <c r="T17" s="336">
        <v>312</v>
      </c>
      <c r="U17" s="336">
        <v>693</v>
      </c>
      <c r="V17" s="336">
        <v>238</v>
      </c>
      <c r="W17" s="336">
        <v>1</v>
      </c>
      <c r="X17" s="336">
        <v>51</v>
      </c>
      <c r="Y17" s="336">
        <v>0</v>
      </c>
    </row>
    <row r="18" spans="1:25" s="155" customFormat="1" ht="16.5" customHeight="1">
      <c r="A18" s="168" t="s">
        <v>308</v>
      </c>
      <c r="B18" s="330">
        <f t="shared" si="4"/>
        <v>35796</v>
      </c>
      <c r="C18" s="330">
        <f t="shared" si="3"/>
        <v>3126</v>
      </c>
      <c r="D18" s="336">
        <v>0</v>
      </c>
      <c r="E18" s="336">
        <v>0</v>
      </c>
      <c r="F18" s="336">
        <v>2</v>
      </c>
      <c r="G18" s="336">
        <v>759</v>
      </c>
      <c r="H18" s="336">
        <v>1948</v>
      </c>
      <c r="I18" s="336">
        <v>417</v>
      </c>
      <c r="J18" s="330">
        <f t="shared" si="5"/>
        <v>31131</v>
      </c>
      <c r="K18" s="336">
        <v>79</v>
      </c>
      <c r="L18" s="336">
        <v>372</v>
      </c>
      <c r="M18" s="336">
        <v>8295</v>
      </c>
      <c r="N18" s="336">
        <v>12560</v>
      </c>
      <c r="O18" s="336">
        <v>9543</v>
      </c>
      <c r="P18" s="336">
        <v>282</v>
      </c>
      <c r="Q18" s="330">
        <f t="shared" si="6"/>
        <v>1454</v>
      </c>
      <c r="R18" s="336">
        <v>11</v>
      </c>
      <c r="S18" s="336">
        <v>47</v>
      </c>
      <c r="T18" s="336">
        <v>205</v>
      </c>
      <c r="U18" s="336">
        <v>732</v>
      </c>
      <c r="V18" s="336">
        <v>440</v>
      </c>
      <c r="W18" s="336">
        <v>19</v>
      </c>
      <c r="X18" s="336">
        <v>85</v>
      </c>
      <c r="Y18" s="336">
        <v>0</v>
      </c>
    </row>
    <row r="19" spans="1:25" s="155" customFormat="1" ht="16.5" customHeight="1">
      <c r="A19" s="168" t="s">
        <v>309</v>
      </c>
      <c r="B19" s="330">
        <f t="shared" si="4"/>
        <v>44747</v>
      </c>
      <c r="C19" s="330">
        <f t="shared" si="3"/>
        <v>832</v>
      </c>
      <c r="D19" s="336">
        <v>0</v>
      </c>
      <c r="E19" s="336">
        <v>0</v>
      </c>
      <c r="F19" s="336">
        <v>0</v>
      </c>
      <c r="G19" s="336">
        <v>256</v>
      </c>
      <c r="H19" s="336">
        <v>320</v>
      </c>
      <c r="I19" s="336">
        <v>256</v>
      </c>
      <c r="J19" s="330">
        <f t="shared" si="5"/>
        <v>42762</v>
      </c>
      <c r="K19" s="336">
        <v>169</v>
      </c>
      <c r="L19" s="336">
        <v>718</v>
      </c>
      <c r="M19" s="336">
        <v>18001</v>
      </c>
      <c r="N19" s="336">
        <v>12792</v>
      </c>
      <c r="O19" s="336">
        <v>10397</v>
      </c>
      <c r="P19" s="336">
        <v>685</v>
      </c>
      <c r="Q19" s="330">
        <f t="shared" si="6"/>
        <v>1055</v>
      </c>
      <c r="R19" s="336">
        <v>19</v>
      </c>
      <c r="S19" s="336">
        <v>66</v>
      </c>
      <c r="T19" s="336">
        <v>224</v>
      </c>
      <c r="U19" s="336">
        <v>331</v>
      </c>
      <c r="V19" s="336">
        <v>396</v>
      </c>
      <c r="W19" s="336">
        <v>19</v>
      </c>
      <c r="X19" s="336">
        <v>98</v>
      </c>
      <c r="Y19" s="336">
        <v>0</v>
      </c>
    </row>
    <row r="20" spans="1:25" s="155" customFormat="1" ht="16.5" customHeight="1">
      <c r="A20" s="168" t="s">
        <v>310</v>
      </c>
      <c r="B20" s="330">
        <f t="shared" si="4"/>
        <v>46929</v>
      </c>
      <c r="C20" s="330">
        <f t="shared" si="3"/>
        <v>637</v>
      </c>
      <c r="D20" s="336">
        <v>0</v>
      </c>
      <c r="E20" s="336">
        <v>0</v>
      </c>
      <c r="F20" s="336">
        <v>0</v>
      </c>
      <c r="G20" s="336">
        <v>184</v>
      </c>
      <c r="H20" s="336">
        <v>225</v>
      </c>
      <c r="I20" s="336">
        <v>228</v>
      </c>
      <c r="J20" s="330">
        <f t="shared" si="5"/>
        <v>44993</v>
      </c>
      <c r="K20" s="336">
        <v>455</v>
      </c>
      <c r="L20" s="336">
        <v>1602</v>
      </c>
      <c r="M20" s="336">
        <v>22037</v>
      </c>
      <c r="N20" s="336">
        <v>8451</v>
      </c>
      <c r="O20" s="336">
        <v>11566</v>
      </c>
      <c r="P20" s="336">
        <v>882</v>
      </c>
      <c r="Q20" s="330">
        <f t="shared" si="6"/>
        <v>1146</v>
      </c>
      <c r="R20" s="336">
        <v>34</v>
      </c>
      <c r="S20" s="336">
        <v>92</v>
      </c>
      <c r="T20" s="336">
        <v>259</v>
      </c>
      <c r="U20" s="336">
        <v>300</v>
      </c>
      <c r="V20" s="336">
        <v>446</v>
      </c>
      <c r="W20" s="336">
        <v>15</v>
      </c>
      <c r="X20" s="336">
        <v>153</v>
      </c>
      <c r="Y20" s="336">
        <v>0</v>
      </c>
    </row>
    <row r="21" spans="1:25" s="155" customFormat="1" ht="16.5" customHeight="1">
      <c r="A21" s="168" t="s">
        <v>311</v>
      </c>
      <c r="B21" s="330">
        <f t="shared" si="4"/>
        <v>44074</v>
      </c>
      <c r="C21" s="330">
        <f t="shared" si="3"/>
        <v>403</v>
      </c>
      <c r="D21" s="336">
        <v>0</v>
      </c>
      <c r="E21" s="336">
        <v>0</v>
      </c>
      <c r="F21" s="336">
        <v>0</v>
      </c>
      <c r="G21" s="336">
        <v>121</v>
      </c>
      <c r="H21" s="336">
        <v>121</v>
      </c>
      <c r="I21" s="336">
        <v>161</v>
      </c>
      <c r="J21" s="330">
        <f t="shared" si="5"/>
        <v>42175</v>
      </c>
      <c r="K21" s="336">
        <v>1598</v>
      </c>
      <c r="L21" s="336">
        <v>4255</v>
      </c>
      <c r="M21" s="336">
        <v>21325</v>
      </c>
      <c r="N21" s="336">
        <v>5045</v>
      </c>
      <c r="O21" s="336">
        <v>8805</v>
      </c>
      <c r="P21" s="336">
        <v>1147</v>
      </c>
      <c r="Q21" s="330">
        <f t="shared" si="6"/>
        <v>1199</v>
      </c>
      <c r="R21" s="336">
        <v>69</v>
      </c>
      <c r="S21" s="336">
        <v>171</v>
      </c>
      <c r="T21" s="336">
        <v>291</v>
      </c>
      <c r="U21" s="336">
        <v>241</v>
      </c>
      <c r="V21" s="336">
        <v>405</v>
      </c>
      <c r="W21" s="336">
        <v>22</v>
      </c>
      <c r="X21" s="336">
        <v>297</v>
      </c>
      <c r="Y21" s="336">
        <v>0</v>
      </c>
    </row>
    <row r="22" spans="1:25" s="155" customFormat="1" ht="16.5" customHeight="1">
      <c r="A22" s="168" t="s">
        <v>312</v>
      </c>
      <c r="B22" s="330">
        <f t="shared" si="4"/>
        <v>38660</v>
      </c>
      <c r="C22" s="330">
        <f t="shared" si="3"/>
        <v>283</v>
      </c>
      <c r="D22" s="336">
        <v>0</v>
      </c>
      <c r="E22" s="336">
        <v>0</v>
      </c>
      <c r="F22" s="336">
        <v>0</v>
      </c>
      <c r="G22" s="336">
        <v>73</v>
      </c>
      <c r="H22" s="336">
        <v>90</v>
      </c>
      <c r="I22" s="336">
        <v>120</v>
      </c>
      <c r="J22" s="330">
        <f t="shared" si="5"/>
        <v>36761</v>
      </c>
      <c r="K22" s="336">
        <v>3637</v>
      </c>
      <c r="L22" s="336">
        <v>7336</v>
      </c>
      <c r="M22" s="336">
        <v>17312</v>
      </c>
      <c r="N22" s="336">
        <v>2899</v>
      </c>
      <c r="O22" s="336">
        <v>4573</v>
      </c>
      <c r="P22" s="336">
        <v>1004</v>
      </c>
      <c r="Q22" s="330">
        <f t="shared" si="6"/>
        <v>1091</v>
      </c>
      <c r="R22" s="336">
        <v>147</v>
      </c>
      <c r="S22" s="336">
        <v>256</v>
      </c>
      <c r="T22" s="336">
        <v>353</v>
      </c>
      <c r="U22" s="336">
        <v>125</v>
      </c>
      <c r="V22" s="336">
        <v>199</v>
      </c>
      <c r="W22" s="336">
        <v>11</v>
      </c>
      <c r="X22" s="336">
        <v>525</v>
      </c>
      <c r="Y22" s="336">
        <v>0</v>
      </c>
    </row>
    <row r="23" spans="1:25" s="155" customFormat="1" ht="16.5" customHeight="1">
      <c r="A23" s="168" t="s">
        <v>313</v>
      </c>
      <c r="B23" s="330">
        <f t="shared" si="4"/>
        <v>27840</v>
      </c>
      <c r="C23" s="330">
        <f t="shared" si="3"/>
        <v>85</v>
      </c>
      <c r="D23" s="336">
        <v>0</v>
      </c>
      <c r="E23" s="336">
        <v>0</v>
      </c>
      <c r="F23" s="336">
        <v>1</v>
      </c>
      <c r="G23" s="336">
        <v>11</v>
      </c>
      <c r="H23" s="336">
        <v>34</v>
      </c>
      <c r="I23" s="336">
        <v>39</v>
      </c>
      <c r="J23" s="330">
        <f t="shared" si="5"/>
        <v>26077</v>
      </c>
      <c r="K23" s="336">
        <v>5287</v>
      </c>
      <c r="L23" s="336">
        <v>6485</v>
      </c>
      <c r="M23" s="336">
        <v>10241</v>
      </c>
      <c r="N23" s="336">
        <v>1186</v>
      </c>
      <c r="O23" s="336">
        <v>2202</v>
      </c>
      <c r="P23" s="336">
        <v>676</v>
      </c>
      <c r="Q23" s="330">
        <f t="shared" si="6"/>
        <v>931</v>
      </c>
      <c r="R23" s="336">
        <v>211</v>
      </c>
      <c r="S23" s="336">
        <v>259</v>
      </c>
      <c r="T23" s="336">
        <v>279</v>
      </c>
      <c r="U23" s="336">
        <v>65</v>
      </c>
      <c r="V23" s="336">
        <v>112</v>
      </c>
      <c r="W23" s="336">
        <v>5</v>
      </c>
      <c r="X23" s="336">
        <v>747</v>
      </c>
      <c r="Y23" s="336">
        <v>0</v>
      </c>
    </row>
    <row r="24" spans="1:25" s="155" customFormat="1" ht="16.5" customHeight="1">
      <c r="A24" s="168" t="s">
        <v>314</v>
      </c>
      <c r="B24" s="330">
        <f t="shared" si="4"/>
        <v>24868</v>
      </c>
      <c r="C24" s="330">
        <f t="shared" si="3"/>
        <v>30</v>
      </c>
      <c r="D24" s="336">
        <v>0</v>
      </c>
      <c r="E24" s="336">
        <v>0</v>
      </c>
      <c r="F24" s="336">
        <v>0</v>
      </c>
      <c r="G24" s="336">
        <v>5</v>
      </c>
      <c r="H24" s="336">
        <v>13</v>
      </c>
      <c r="I24" s="336">
        <v>12</v>
      </c>
      <c r="J24" s="330">
        <f t="shared" si="5"/>
        <v>22264</v>
      </c>
      <c r="K24" s="336">
        <v>7220</v>
      </c>
      <c r="L24" s="336">
        <v>5675</v>
      </c>
      <c r="M24" s="336">
        <v>6896</v>
      </c>
      <c r="N24" s="336">
        <v>587</v>
      </c>
      <c r="O24" s="336">
        <v>1512</v>
      </c>
      <c r="P24" s="336">
        <v>374</v>
      </c>
      <c r="Q24" s="330">
        <f t="shared" si="6"/>
        <v>988</v>
      </c>
      <c r="R24" s="336">
        <v>301</v>
      </c>
      <c r="S24" s="336">
        <v>291</v>
      </c>
      <c r="T24" s="336">
        <v>231</v>
      </c>
      <c r="U24" s="336">
        <v>42</v>
      </c>
      <c r="V24" s="336">
        <v>120</v>
      </c>
      <c r="W24" s="336">
        <v>3</v>
      </c>
      <c r="X24" s="336">
        <v>1586</v>
      </c>
      <c r="Y24" s="336">
        <v>0</v>
      </c>
    </row>
    <row r="25" spans="1:25" s="155" customFormat="1" ht="16.5" customHeight="1">
      <c r="A25" s="168" t="s">
        <v>315</v>
      </c>
      <c r="B25" s="330">
        <f t="shared" si="4"/>
        <v>22165</v>
      </c>
      <c r="C25" s="330">
        <f t="shared" si="3"/>
        <v>3</v>
      </c>
      <c r="D25" s="336">
        <v>0</v>
      </c>
      <c r="E25" s="336">
        <v>0</v>
      </c>
      <c r="F25" s="336">
        <v>0</v>
      </c>
      <c r="G25" s="336">
        <v>1</v>
      </c>
      <c r="H25" s="336">
        <v>2</v>
      </c>
      <c r="I25" s="336">
        <v>0</v>
      </c>
      <c r="J25" s="330">
        <f t="shared" si="5"/>
        <v>17909</v>
      </c>
      <c r="K25" s="336">
        <v>7955</v>
      </c>
      <c r="L25" s="336">
        <v>4351</v>
      </c>
      <c r="M25" s="336">
        <v>4045</v>
      </c>
      <c r="N25" s="336">
        <v>305</v>
      </c>
      <c r="O25" s="336">
        <v>1039</v>
      </c>
      <c r="P25" s="336">
        <v>214</v>
      </c>
      <c r="Q25" s="330">
        <f t="shared" si="6"/>
        <v>1124</v>
      </c>
      <c r="R25" s="336">
        <v>467</v>
      </c>
      <c r="S25" s="336">
        <v>327</v>
      </c>
      <c r="T25" s="336">
        <v>185</v>
      </c>
      <c r="U25" s="336">
        <v>40</v>
      </c>
      <c r="V25" s="336">
        <v>105</v>
      </c>
      <c r="W25" s="336">
        <v>0</v>
      </c>
      <c r="X25" s="336">
        <v>3129</v>
      </c>
      <c r="Y25" s="336">
        <v>0</v>
      </c>
    </row>
    <row r="26" spans="1:25" s="155" customFormat="1" ht="16.5" customHeight="1">
      <c r="A26" s="168" t="s">
        <v>316</v>
      </c>
      <c r="B26" s="330">
        <f t="shared" si="4"/>
        <v>19770</v>
      </c>
      <c r="C26" s="330">
        <f t="shared" si="3"/>
        <v>1</v>
      </c>
      <c r="D26" s="336">
        <v>0</v>
      </c>
      <c r="E26" s="336">
        <v>0</v>
      </c>
      <c r="F26" s="336">
        <v>0</v>
      </c>
      <c r="G26" s="336">
        <v>0</v>
      </c>
      <c r="H26" s="336">
        <v>1</v>
      </c>
      <c r="I26" s="336">
        <v>0</v>
      </c>
      <c r="J26" s="330">
        <f t="shared" si="5"/>
        <v>13884</v>
      </c>
      <c r="K26" s="336">
        <v>6812</v>
      </c>
      <c r="L26" s="336">
        <v>2945</v>
      </c>
      <c r="M26" s="336">
        <v>2943</v>
      </c>
      <c r="N26" s="336">
        <v>225</v>
      </c>
      <c r="O26" s="336">
        <v>838</v>
      </c>
      <c r="P26" s="336">
        <v>121</v>
      </c>
      <c r="Q26" s="330">
        <f t="shared" si="6"/>
        <v>1135</v>
      </c>
      <c r="R26" s="336">
        <v>626</v>
      </c>
      <c r="S26" s="336">
        <v>213</v>
      </c>
      <c r="T26" s="336">
        <v>147</v>
      </c>
      <c r="U26" s="336">
        <v>34</v>
      </c>
      <c r="V26" s="336">
        <v>114</v>
      </c>
      <c r="W26" s="336">
        <v>1</v>
      </c>
      <c r="X26" s="336">
        <v>4750</v>
      </c>
      <c r="Y26" s="336">
        <v>0</v>
      </c>
    </row>
    <row r="27" spans="1:25" s="155" customFormat="1" ht="16.5" customHeight="1">
      <c r="A27" s="168" t="s">
        <v>317</v>
      </c>
      <c r="B27" s="330">
        <f t="shared" si="4"/>
        <v>15668</v>
      </c>
      <c r="C27" s="330">
        <f t="shared" si="3"/>
        <v>0</v>
      </c>
      <c r="D27" s="336">
        <v>0</v>
      </c>
      <c r="E27" s="336">
        <v>0</v>
      </c>
      <c r="F27" s="336">
        <v>0</v>
      </c>
      <c r="G27" s="336">
        <v>0</v>
      </c>
      <c r="H27" s="336">
        <v>0</v>
      </c>
      <c r="I27" s="336">
        <v>0</v>
      </c>
      <c r="J27" s="330">
        <f t="shared" si="5"/>
        <v>8456</v>
      </c>
      <c r="K27" s="336">
        <v>4821</v>
      </c>
      <c r="L27" s="336">
        <v>1510</v>
      </c>
      <c r="M27" s="336">
        <v>1362</v>
      </c>
      <c r="N27" s="336">
        <v>156</v>
      </c>
      <c r="O27" s="336">
        <v>550</v>
      </c>
      <c r="P27" s="336">
        <v>57</v>
      </c>
      <c r="Q27" s="330">
        <f t="shared" si="6"/>
        <v>860</v>
      </c>
      <c r="R27" s="336">
        <v>508</v>
      </c>
      <c r="S27" s="336">
        <v>160</v>
      </c>
      <c r="T27" s="336">
        <v>82</v>
      </c>
      <c r="U27" s="336">
        <v>35</v>
      </c>
      <c r="V27" s="336">
        <v>75</v>
      </c>
      <c r="W27" s="336">
        <v>0</v>
      </c>
      <c r="X27" s="336">
        <v>6352</v>
      </c>
      <c r="Y27" s="336">
        <v>0</v>
      </c>
    </row>
    <row r="28" spans="1:25" s="155" customFormat="1" ht="16.5" customHeight="1">
      <c r="A28" s="168" t="s">
        <v>318</v>
      </c>
      <c r="B28" s="330">
        <f t="shared" si="4"/>
        <v>9250</v>
      </c>
      <c r="C28" s="330">
        <f t="shared" si="3"/>
        <v>0</v>
      </c>
      <c r="D28" s="336">
        <v>0</v>
      </c>
      <c r="E28" s="336">
        <v>0</v>
      </c>
      <c r="F28" s="336">
        <v>0</v>
      </c>
      <c r="G28" s="336">
        <v>0</v>
      </c>
      <c r="H28" s="336">
        <v>0</v>
      </c>
      <c r="I28" s="336">
        <v>0</v>
      </c>
      <c r="J28" s="330">
        <f t="shared" si="5"/>
        <v>3338</v>
      </c>
      <c r="K28" s="336">
        <v>2207</v>
      </c>
      <c r="L28" s="336">
        <v>528</v>
      </c>
      <c r="M28" s="336">
        <v>389</v>
      </c>
      <c r="N28" s="336">
        <v>74</v>
      </c>
      <c r="O28" s="336">
        <v>124</v>
      </c>
      <c r="P28" s="336">
        <v>16</v>
      </c>
      <c r="Q28" s="330">
        <f t="shared" si="6"/>
        <v>354</v>
      </c>
      <c r="R28" s="336">
        <v>233</v>
      </c>
      <c r="S28" s="336">
        <v>71</v>
      </c>
      <c r="T28" s="336">
        <v>16</v>
      </c>
      <c r="U28" s="336">
        <v>12</v>
      </c>
      <c r="V28" s="336">
        <v>22</v>
      </c>
      <c r="W28" s="336">
        <v>0</v>
      </c>
      <c r="X28" s="336">
        <v>5558</v>
      </c>
      <c r="Y28" s="336">
        <v>0</v>
      </c>
    </row>
    <row r="29" spans="1:25" s="155" customFormat="1" ht="16.5" customHeight="1">
      <c r="A29" s="168" t="s">
        <v>319</v>
      </c>
      <c r="B29" s="330">
        <f t="shared" si="4"/>
        <v>6157</v>
      </c>
      <c r="C29" s="330">
        <f t="shared" si="3"/>
        <v>0</v>
      </c>
      <c r="D29" s="336">
        <v>0</v>
      </c>
      <c r="E29" s="336">
        <v>0</v>
      </c>
      <c r="F29" s="336">
        <v>0</v>
      </c>
      <c r="G29" s="336">
        <v>0</v>
      </c>
      <c r="H29" s="336">
        <v>0</v>
      </c>
      <c r="I29" s="336">
        <v>0</v>
      </c>
      <c r="J29" s="330">
        <f t="shared" si="5"/>
        <v>1392</v>
      </c>
      <c r="K29" s="336">
        <v>946</v>
      </c>
      <c r="L29" s="336">
        <v>192</v>
      </c>
      <c r="M29" s="336">
        <v>168</v>
      </c>
      <c r="N29" s="336">
        <v>28</v>
      </c>
      <c r="O29" s="336">
        <v>58</v>
      </c>
      <c r="P29" s="336">
        <v>0</v>
      </c>
      <c r="Q29" s="330">
        <f t="shared" si="6"/>
        <v>136</v>
      </c>
      <c r="R29" s="336">
        <v>114</v>
      </c>
      <c r="S29" s="336">
        <v>11</v>
      </c>
      <c r="T29" s="336">
        <v>3</v>
      </c>
      <c r="U29" s="336">
        <v>3</v>
      </c>
      <c r="V29" s="336">
        <v>5</v>
      </c>
      <c r="W29" s="336">
        <v>0</v>
      </c>
      <c r="X29" s="336">
        <v>4629</v>
      </c>
      <c r="Y29" s="336">
        <v>0</v>
      </c>
    </row>
    <row r="30" spans="1:25" s="155" customFormat="1" ht="16.5" customHeight="1" thickBot="1">
      <c r="A30" s="357" t="s">
        <v>215</v>
      </c>
      <c r="B30" s="358">
        <f t="shared" si="4"/>
        <v>4448</v>
      </c>
      <c r="C30" s="359">
        <f t="shared" si="3"/>
        <v>0</v>
      </c>
      <c r="D30" s="360">
        <v>0</v>
      </c>
      <c r="E30" s="360">
        <v>0</v>
      </c>
      <c r="F30" s="360">
        <v>0</v>
      </c>
      <c r="G30" s="360">
        <v>0</v>
      </c>
      <c r="H30" s="360">
        <v>0</v>
      </c>
      <c r="I30" s="360">
        <v>0</v>
      </c>
      <c r="J30" s="359">
        <f t="shared" si="5"/>
        <v>561</v>
      </c>
      <c r="K30" s="360">
        <v>409</v>
      </c>
      <c r="L30" s="360">
        <v>54</v>
      </c>
      <c r="M30" s="360">
        <v>71</v>
      </c>
      <c r="N30" s="360">
        <v>16</v>
      </c>
      <c r="O30" s="360">
        <v>10</v>
      </c>
      <c r="P30" s="360">
        <v>1</v>
      </c>
      <c r="Q30" s="359">
        <f t="shared" si="6"/>
        <v>62</v>
      </c>
      <c r="R30" s="360">
        <v>53</v>
      </c>
      <c r="S30" s="360">
        <v>7</v>
      </c>
      <c r="T30" s="360">
        <v>1</v>
      </c>
      <c r="U30" s="360">
        <v>1</v>
      </c>
      <c r="V30" s="360"/>
      <c r="W30" s="360">
        <v>0</v>
      </c>
      <c r="X30" s="360">
        <v>3825</v>
      </c>
      <c r="Y30" s="360">
        <v>0</v>
      </c>
    </row>
    <row r="31" spans="1:20" s="110" customFormat="1" ht="12" customHeight="1">
      <c r="A31" s="353" t="s">
        <v>166</v>
      </c>
      <c r="B31" s="111"/>
      <c r="C31" s="111"/>
      <c r="D31" s="111"/>
      <c r="E31" s="111"/>
      <c r="I31" s="332"/>
      <c r="M31" s="333" t="s">
        <v>167</v>
      </c>
      <c r="N31" s="333"/>
      <c r="O31" s="164"/>
      <c r="P31" s="164"/>
      <c r="Q31" s="164"/>
      <c r="R31" s="164"/>
      <c r="S31" s="164"/>
      <c r="T31" s="334"/>
    </row>
    <row r="32" spans="1:17" s="110" customFormat="1" ht="12" customHeight="1">
      <c r="A32" s="335" t="s">
        <v>168</v>
      </c>
      <c r="M32" s="335" t="s">
        <v>225</v>
      </c>
      <c r="N32" s="335"/>
      <c r="O32" s="335"/>
      <c r="P32" s="335"/>
      <c r="Q32" s="332"/>
    </row>
    <row r="33" spans="1:17" s="110" customFormat="1" ht="12" customHeight="1">
      <c r="A33" s="335" t="s">
        <v>169</v>
      </c>
      <c r="M33" s="335" t="s">
        <v>226</v>
      </c>
      <c r="N33" s="335"/>
      <c r="O33" s="335"/>
      <c r="P33" s="335"/>
      <c r="Q33" s="335"/>
    </row>
    <row r="34" s="126" customFormat="1" ht="12" customHeight="1">
      <c r="A34" s="126" t="s">
        <v>777</v>
      </c>
    </row>
    <row r="35" s="162" customFormat="1" ht="13.5"/>
    <row r="36" s="162" customFormat="1" ht="13.5"/>
    <row r="37" s="162" customFormat="1" ht="13.5"/>
    <row r="38" s="162" customFormat="1" ht="13.5"/>
    <row r="39" s="162" customFormat="1" ht="13.5"/>
  </sheetData>
  <mergeCells count="5">
    <mergeCell ref="A1:Y1"/>
    <mergeCell ref="C3:I3"/>
    <mergeCell ref="J3:P3"/>
    <mergeCell ref="Q3:W3"/>
    <mergeCell ref="A3:A7"/>
  </mergeCells>
  <printOptions/>
  <pageMargins left="0.75" right="0.75" top="1" bottom="1" header="0.5" footer="0.5"/>
  <pageSetup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제주시청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제주시청</dc:creator>
  <cp:keywords/>
  <dc:description/>
  <cp:lastModifiedBy>WindowsXP</cp:lastModifiedBy>
  <cp:lastPrinted>2007-03-28T07:41:40Z</cp:lastPrinted>
  <dcterms:created xsi:type="dcterms:W3CDTF">1999-07-21T01:31:30Z</dcterms:created>
  <dcterms:modified xsi:type="dcterms:W3CDTF">2008-01-10T02:42:05Z</dcterms:modified>
  <cp:category/>
  <cp:version/>
  <cp:contentType/>
  <cp:contentStatus/>
</cp:coreProperties>
</file>