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25" activeTab="0"/>
  </bookViews>
  <sheets>
    <sheet name="1.의료기관" sheetId="1" r:id="rId1"/>
    <sheet name="2.의료기관종사 의료인력" sheetId="2" r:id="rId2"/>
    <sheet name="3.보건소 인력" sheetId="3" r:id="rId3"/>
    <sheet name="4.보건지소 및 보건진료소 인력" sheetId="4" r:id="rId4"/>
    <sheet name="5.부정의료업자 단속실적" sheetId="5" r:id="rId5"/>
    <sheet name="6.의약품등 제조업소 및 판매업소" sheetId="6" r:id="rId6"/>
    <sheet name="7.식품위생관계업소" sheetId="7" r:id="rId7"/>
    <sheet name="8.공중위생관계업소" sheetId="8" r:id="rId8"/>
    <sheet name="9.예방접종" sheetId="9" r:id="rId9"/>
    <sheet name="10.법정전염병 발생 및 사망" sheetId="10" r:id="rId10"/>
    <sheet name="10.법정전염병 발생 및 사망(계속)" sheetId="11" r:id="rId11"/>
    <sheet name="11.한센병 보건소 등록" sheetId="12" r:id="rId12"/>
    <sheet name="12.결핵환자 현황 " sheetId="13" r:id="rId13"/>
    <sheet name="13.보건소 구강보건사업 실적" sheetId="14" r:id="rId14"/>
    <sheet name="14.모자보건사업실적 " sheetId="15" r:id="rId15"/>
    <sheet name="15.건강보험적용인구" sheetId="16" r:id="rId16"/>
    <sheet name="16.건강보험급여 " sheetId="17" r:id="rId17"/>
    <sheet name="17.건강보험대상자진료실적 " sheetId="18" r:id="rId18"/>
    <sheet name="18.국민연금가입자" sheetId="19" r:id="rId19"/>
    <sheet name="19.국민연금 급여지급 현황" sheetId="20" r:id="rId20"/>
    <sheet name="20.국가보훈대상자" sheetId="21" r:id="rId21"/>
    <sheet name="21.국가보훈대상자 취업" sheetId="22" r:id="rId22"/>
    <sheet name="22.국가보훈대상자.자녀취학" sheetId="23" r:id="rId23"/>
    <sheet name="23. 참전용사 등록현황 " sheetId="24" r:id="rId24"/>
    <sheet name="24.적십자회비 모금 및 구호실적" sheetId="25" r:id="rId25"/>
    <sheet name="25.노인여가복지시설" sheetId="26" r:id="rId26"/>
    <sheet name="26.노인주거복지시설" sheetId="27" r:id="rId27"/>
    <sheet name="27.노인의료복지시설" sheetId="28" r:id="rId28"/>
    <sheet name="28.재가노인복지시설" sheetId="29" r:id="rId29"/>
    <sheet name="29.국민기초생활보장수급자" sheetId="30" r:id="rId30"/>
    <sheet name="30.여성복지시설" sheetId="31" r:id="rId31"/>
    <sheet name="31.여성폭력상담" sheetId="32" r:id="rId32"/>
    <sheet name="32.소년.소녀가정현황" sheetId="33" r:id="rId33"/>
    <sheet name="33.아동복지시설" sheetId="34" r:id="rId34"/>
    <sheet name="34.장애인 복지 생활시설" sheetId="35" r:id="rId35"/>
    <sheet name="35.장애인등록현황" sheetId="36" r:id="rId36"/>
    <sheet name="36.부랑인시설" sheetId="37" r:id="rId37"/>
    <sheet name="37.요보호아동 발생 보호내" sheetId="38" r:id="rId38"/>
    <sheet name="38.저소득 및 한부모 가족" sheetId="39" r:id="rId39"/>
    <sheet name="39.묘지 및 납골시설" sheetId="40" r:id="rId40"/>
    <sheet name="40.헌혈사업실적" sheetId="41" r:id="rId41"/>
    <sheet name="41.방문건강관리사업실적" sheetId="42" r:id="rId42"/>
    <sheet name="42.보건교육실적1" sheetId="43" r:id="rId43"/>
    <sheet name="42-1.보건교육실적" sheetId="44" r:id="rId44"/>
    <sheet name="43.보육시설" sheetId="45" r:id="rId45"/>
    <sheet name="44.자원봉사자 현황" sheetId="46" r:id="rId46"/>
    <sheet name="XXXXXXXX" sheetId="47" state="veryHidden" r:id="rId47"/>
    <sheet name="VXXXXXXX" sheetId="48" state="veryHidden" r:id="rId48"/>
  </sheets>
  <definedNames>
    <definedName name="_xlnm.Print_Area" localSheetId="9">'10.법정전염병 발생 및 사망'!$A$1:$AA$23</definedName>
    <definedName name="_xlnm.Print_Area" localSheetId="10">'10.법정전염병 발생 및 사망(계속)'!$A$1:$Z$14</definedName>
    <definedName name="_xlnm.Print_Area" localSheetId="11">'11.한센병 보건소 등록'!$A$1:$O$13</definedName>
    <definedName name="_xlnm.Print_Area" localSheetId="12">'12.결핵환자 현황 '!$A$1:$N$24</definedName>
    <definedName name="_xlnm.Print_Area" localSheetId="13">'13.보건소 구강보건사업 실적'!$A$1:$L$11</definedName>
    <definedName name="_xlnm.Print_Area" localSheetId="14">'14.모자보건사업실적 '!$A$1:$F$9</definedName>
    <definedName name="_xlnm.Print_Area" localSheetId="16">'16.건강보험급여 '!$A$1:$J$16</definedName>
    <definedName name="_xlnm.Print_Area" localSheetId="17">'17.건강보험대상자진료실적 '!$A$1:$H$18</definedName>
    <definedName name="_xlnm.Print_Area" localSheetId="18">'18.국민연금가입자'!$A$1:$H$11</definedName>
    <definedName name="_xlnm.Print_Area" localSheetId="1">'2.의료기관종사 의료인력'!$A$1:$N$14</definedName>
    <definedName name="_xlnm.Print_Area" localSheetId="20">'20.국가보훈대상자'!$A$1:$Y$14</definedName>
    <definedName name="_xlnm.Print_Area" localSheetId="25">'25.노인여가복지시설'!$A$1:$J$11</definedName>
    <definedName name="_xlnm.Print_Area" localSheetId="27">'27.노인의료복지시설'!$A$1:$R$13</definedName>
    <definedName name="_xlnm.Print_Area" localSheetId="28">'28.재가노인복지시설'!$A$1:$W$11</definedName>
    <definedName name="_xlnm.Print_Area" localSheetId="29">'29.국민기초생활보장수급자'!$A$1:$P$13</definedName>
    <definedName name="_xlnm.Print_Area" localSheetId="2">'3.보건소 인력'!$A$1:$Z$15</definedName>
    <definedName name="_xlnm.Print_Area" localSheetId="30">'30.여성복지시설'!$A$1:$V$10</definedName>
    <definedName name="_xlnm.Print_Area" localSheetId="31">'31.여성폭력상담'!$A$1:$P$15</definedName>
    <definedName name="_xlnm.Print_Area" localSheetId="33">'33.아동복지시설'!$A$1:$V$14</definedName>
    <definedName name="_xlnm.Print_Area" localSheetId="34">'34.장애인 복지 생활시설'!$A$1:$W$15</definedName>
    <definedName name="_xlnm.Print_Area" localSheetId="35">'35.장애인등록현황'!#REF!</definedName>
    <definedName name="_xlnm.Print_Area" localSheetId="37">'37.요보호아동 발생 보호내'!$A$1:$AI$8</definedName>
    <definedName name="_xlnm.Print_Area" localSheetId="39">'39.묘지 및 납골시설'!$A$1:$Q$26</definedName>
    <definedName name="_xlnm.Print_Area" localSheetId="3">'4.보건지소 및 보건진료소 인력'!$A$1:$R$15</definedName>
    <definedName name="_xlnm.Print_Area" localSheetId="42">'42.보건교육실적1'!$A$1:$M$12</definedName>
    <definedName name="_xlnm.Print_Area" localSheetId="43">'42-1.보건교육실적'!$A$1:$L$11</definedName>
    <definedName name="_xlnm.Print_Area" localSheetId="4">'5.부정의료업자 단속실적'!$A$1:$R$27</definedName>
    <definedName name="_xlnm.Print_Area" localSheetId="6">'7.식품위생관계업소'!$A$1:$P$32</definedName>
    <definedName name="_xlnm.Print_Area" localSheetId="7">'8.공중위생관계업소'!#REF!</definedName>
    <definedName name="_xlnm.Print_Area" localSheetId="8">'9.예방접종'!$A$1:$N$13</definedName>
  </definedNames>
  <calcPr fullCalcOnLoad="1"/>
</workbook>
</file>

<file path=xl/sharedStrings.xml><?xml version="1.0" encoding="utf-8"?>
<sst xmlns="http://schemas.openxmlformats.org/spreadsheetml/2006/main" count="2984" uniqueCount="1409">
  <si>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Domicile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</si>
  <si>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촌
</t>
    </r>
    <r>
      <rPr>
        <sz val="10"/>
        <rFont val="Arial"/>
        <family val="2"/>
      </rPr>
      <t xml:space="preserve">Settlement village  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</si>
  <si>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</si>
  <si>
    <t>한센서비스
대상자 1)</t>
  </si>
  <si>
    <t>Male</t>
  </si>
  <si>
    <t>Female</t>
  </si>
  <si>
    <t>patients</t>
  </si>
  <si>
    <t>Death</t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</si>
  <si>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성
</t>
    </r>
    <r>
      <rPr>
        <sz val="10"/>
        <rFont val="Arial"/>
        <family val="2"/>
      </rPr>
      <t>Positive</t>
    </r>
  </si>
  <si>
    <t>Chemo-
therapy</t>
  </si>
  <si>
    <t>Hansen's service
recipients</t>
  </si>
  <si>
    <t>2 0 0 6</t>
  </si>
  <si>
    <t>-</t>
  </si>
  <si>
    <t>2 0 0 9</t>
  </si>
  <si>
    <r>
      <t xml:space="preserve">36. </t>
    </r>
    <r>
      <rPr>
        <b/>
        <sz val="18"/>
        <rFont val="굴림"/>
        <family val="3"/>
      </rPr>
      <t>부랑인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시설</t>
    </r>
    <r>
      <rPr>
        <b/>
        <sz val="18"/>
        <rFont val="Arial"/>
        <family val="2"/>
      </rPr>
      <t xml:space="preserve">         Homeless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</si>
  <si>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</si>
  <si>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</si>
  <si>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</si>
  <si>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여성전용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</si>
  <si>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남녀공용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</si>
  <si>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</t>
    </r>
    <r>
      <rPr>
        <sz val="10"/>
        <rFont val="Arial"/>
        <family val="2"/>
      </rPr>
      <t>ale)</t>
    </r>
  </si>
  <si>
    <r>
      <t>Homeless institutions(</t>
    </r>
    <r>
      <rPr>
        <sz val="10"/>
        <rFont val="Arial"/>
        <family val="2"/>
      </rPr>
      <t>Female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</si>
  <si>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Male, Female</t>
    </r>
    <r>
      <rPr>
        <sz val="10"/>
        <rFont val="Arial"/>
        <family val="2"/>
      </rPr>
      <t>)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</si>
  <si>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</si>
  <si>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</si>
  <si>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</si>
  <si>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Inmates as of</t>
  </si>
  <si>
    <t>year-end</t>
  </si>
  <si>
    <t>Facilities</t>
  </si>
  <si>
    <t>연  별</t>
  </si>
  <si>
    <t>가구수</t>
  </si>
  <si>
    <t>가구원수</t>
  </si>
  <si>
    <t>Household members</t>
  </si>
  <si>
    <r>
      <t xml:space="preserve">38. </t>
    </r>
    <r>
      <rPr>
        <b/>
        <sz val="18"/>
        <color indexed="8"/>
        <rFont val="한양신명조,한컴돋움"/>
        <family val="3"/>
      </rPr>
      <t>저소득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한부모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가족</t>
    </r>
    <r>
      <rPr>
        <b/>
        <sz val="18"/>
        <color indexed="8"/>
        <rFont val="Arial"/>
        <family val="2"/>
      </rPr>
      <t xml:space="preserve">    Low-income Single Parent Families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</si>
  <si>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,%)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</si>
  <si>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</si>
  <si>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 xml:space="preserve">한부모가족지원법 수급자
</t>
  </si>
  <si>
    <r>
      <t>국민기초생활보장법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</si>
  <si>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t>국가보훈법 수급자</t>
  </si>
  <si>
    <t>Single Parent Family Support
Act Recipients</t>
  </si>
  <si>
    <t>Basic Livelihood Security
 law Recipients</t>
  </si>
  <si>
    <t>Patriots and veterans affairs law Recipients</t>
  </si>
  <si>
    <r>
      <t xml:space="preserve">39. </t>
    </r>
    <r>
      <rPr>
        <b/>
        <sz val="18"/>
        <rFont val="돋움"/>
        <family val="3"/>
      </rPr>
      <t>묘지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봉안시설</t>
    </r>
    <r>
      <rPr>
        <b/>
        <sz val="18"/>
        <rFont val="Arial"/>
        <family val="2"/>
      </rPr>
      <t xml:space="preserve">          Cemeteries, Crematorium and Charnel Houses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</si>
  <si>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</si>
  <si>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 xml:space="preserve">(Unit : number, thousand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</si>
  <si>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</si>
  <si>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매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                                             Cemeteries</t>
    </r>
  </si>
  <si>
    <t>Year</t>
  </si>
  <si>
    <r>
      <t>계</t>
    </r>
    <r>
      <rPr>
        <sz val="10"/>
        <rFont val="Arial"/>
        <family val="2"/>
      </rPr>
      <t xml:space="preserve">            Total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</si>
  <si>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Public cemeteries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</si>
  <si>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Private cemeteries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</si>
  <si>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</si>
  <si>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</si>
  <si>
    <t>분묘설치</t>
  </si>
  <si>
    <t>Area</t>
  </si>
  <si>
    <r>
      <t>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능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</si>
  <si>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</si>
  <si>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점유면적</t>
  </si>
  <si>
    <t>Grave</t>
  </si>
  <si>
    <t>Sites</t>
  </si>
  <si>
    <t>Gross</t>
  </si>
  <si>
    <t>Occupied</t>
  </si>
  <si>
    <t>placed</t>
  </si>
  <si>
    <t>2 0 0 6</t>
  </si>
  <si>
    <t>2 0 0 9</t>
  </si>
  <si>
    <t>화   장   시   설</t>
  </si>
  <si>
    <t>Crematorium</t>
  </si>
  <si>
    <r>
      <t>봉    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당</t>
    </r>
    <r>
      <rPr>
        <sz val="10"/>
        <rFont val="Arial"/>
        <family val="2"/>
      </rPr>
      <t xml:space="preserve">                                Charnel house</t>
    </r>
  </si>
  <si>
    <r>
      <t>계</t>
    </r>
    <r>
      <rPr>
        <sz val="10"/>
        <rFont val="Arial"/>
        <family val="2"/>
      </rPr>
      <t xml:space="preserve">    Total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</si>
  <si>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Public</t>
    </r>
  </si>
  <si>
    <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Private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</si>
  <si>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Sites</t>
    </r>
  </si>
  <si>
    <r>
      <t>총봉안능력</t>
    </r>
    <r>
      <rPr>
        <sz val="10"/>
        <rFont val="Arial"/>
        <family val="2"/>
      </rPr>
      <t>(</t>
    </r>
    <r>
      <rPr>
        <sz val="10"/>
        <rFont val="돋움"/>
        <family val="3"/>
      </rPr>
      <t>기</t>
    </r>
    <r>
      <rPr>
        <sz val="10"/>
        <rFont val="Arial"/>
        <family val="2"/>
      </rPr>
      <t>)    Total capacity</t>
    </r>
  </si>
  <si>
    <r>
      <t>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Deposited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</si>
  <si>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</si>
  <si>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</si>
  <si>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</si>
  <si>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</si>
  <si>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t>Brazier</t>
  </si>
  <si>
    <t>Sub-total</t>
  </si>
  <si>
    <t>Public</t>
  </si>
  <si>
    <t>Private</t>
  </si>
  <si>
    <t>자료 : 대한적십자사 혈액관리본부</t>
  </si>
  <si>
    <t xml:space="preserve"> 주 : 1) ( ) 안은 RH- 숫자임</t>
  </si>
  <si>
    <t xml:space="preserve">Note : 3) Total number of Jeju Special Self-Governing Province </t>
  </si>
  <si>
    <t xml:space="preserve">      2) 혈액형별의 숫자는 RH- 숫자포함</t>
  </si>
  <si>
    <t xml:space="preserve">      3) 제주특별자치도 전체수치임</t>
  </si>
  <si>
    <r>
      <t>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       Home visiting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</si>
  <si>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</si>
  <si>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Parents-Corporation</t>
  </si>
  <si>
    <r>
      <t xml:space="preserve">43.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Day Care Centers for Children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</si>
  <si>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Day care centers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</si>
  <si>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Accommodated children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</si>
  <si>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</si>
  <si>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국공립</t>
  </si>
  <si>
    <t>법인
Corpo
-ration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</si>
  <si>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    Private</t>
    </r>
  </si>
  <si>
    <t>부모협동</t>
  </si>
  <si>
    <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</si>
  <si>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정</t>
    </r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</si>
  <si>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</si>
  <si>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Private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</si>
  <si>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</si>
  <si>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</si>
  <si>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법인외</t>
  </si>
  <si>
    <r>
      <t xml:space="preserve">Indivi
</t>
    </r>
    <r>
      <rPr>
        <sz val="10"/>
        <rFont val="Arial"/>
        <family val="2"/>
      </rPr>
      <t>-</t>
    </r>
    <r>
      <rPr>
        <sz val="10"/>
        <rFont val="Arial"/>
        <family val="2"/>
      </rPr>
      <t>dual</t>
    </r>
  </si>
  <si>
    <r>
      <t xml:space="preserve">Noncor
</t>
    </r>
    <r>
      <rPr>
        <sz val="10"/>
        <rFont val="Arial"/>
        <family val="2"/>
      </rPr>
      <t>-</t>
    </r>
    <r>
      <rPr>
        <sz val="10"/>
        <rFont val="Arial"/>
        <family val="2"/>
      </rPr>
      <t>poration</t>
    </r>
  </si>
  <si>
    <t>Workshop</t>
  </si>
  <si>
    <t>Home</t>
  </si>
  <si>
    <r>
      <t xml:space="preserve">Corpo
</t>
    </r>
    <r>
      <rPr>
        <sz val="10"/>
        <rFont val="Arial"/>
        <family val="2"/>
      </rPr>
      <t>-</t>
    </r>
    <r>
      <rPr>
        <sz val="10"/>
        <rFont val="Arial"/>
        <family val="2"/>
      </rPr>
      <t>ration</t>
    </r>
  </si>
  <si>
    <t>Parents-
Corporation</t>
  </si>
  <si>
    <r>
      <t>성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Gender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</si>
  <si>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Age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</si>
  <si>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category of disability</t>
    </r>
  </si>
  <si>
    <r>
      <t>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</si>
  <si>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</si>
  <si>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</si>
  <si>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체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</si>
  <si>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</si>
  <si>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</si>
  <si>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</si>
  <si>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    By type of the disabled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</si>
  <si>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By grade of the disabled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</si>
  <si>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</si>
  <si>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</si>
  <si>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녀
</t>
    </r>
    <r>
      <rPr>
        <sz val="10"/>
        <rFont val="Arial"/>
        <family val="2"/>
      </rPr>
      <t>Female</t>
    </r>
  </si>
  <si>
    <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Crippling
condition</t>
    </r>
  </si>
  <si>
    <r>
      <t xml:space="preserve">뇌병변
</t>
    </r>
    <r>
      <rPr>
        <sz val="10"/>
        <rFont val="Arial"/>
        <family val="2"/>
      </rPr>
      <t>Brain
disorder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</si>
  <si>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각
</t>
    </r>
    <r>
      <rPr>
        <sz val="10"/>
        <rFont val="Arial"/>
        <family val="2"/>
      </rPr>
      <t>Visually
disabled</t>
    </r>
  </si>
  <si>
    <t>청각
Auditorily  disabled</t>
  </si>
  <si>
    <r>
      <t xml:space="preserve">언어
</t>
    </r>
    <r>
      <rPr>
        <sz val="10"/>
        <rFont val="Arial"/>
        <family val="2"/>
      </rPr>
      <t>Lingually disabled</t>
    </r>
  </si>
  <si>
    <r>
      <t xml:space="preserve">지적장애
</t>
    </r>
    <r>
      <rPr>
        <sz val="10"/>
        <rFont val="Arial"/>
        <family val="2"/>
      </rPr>
      <t>Mental
ritardation</t>
    </r>
  </si>
  <si>
    <r>
      <t xml:space="preserve">자페성
</t>
    </r>
    <r>
      <rPr>
        <sz val="10"/>
        <rFont val="Arial"/>
        <family val="2"/>
      </rPr>
      <t xml:space="preserve">
Autism</t>
    </r>
  </si>
  <si>
    <r>
      <t xml:space="preserve">정신
장애
</t>
    </r>
    <r>
      <rPr>
        <sz val="10"/>
        <rFont val="Arial"/>
        <family val="2"/>
      </rPr>
      <t>Mental
illness</t>
    </r>
  </si>
  <si>
    <r>
      <t>신장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Kidney
failure</t>
    </r>
  </si>
  <si>
    <r>
      <t>심장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Heart
failure</t>
    </r>
  </si>
  <si>
    <r>
      <t xml:space="preserve">호흡기
</t>
    </r>
    <r>
      <rPr>
        <sz val="10"/>
        <rFont val="Arial"/>
        <family val="2"/>
      </rPr>
      <t>Respiratory
organ</t>
    </r>
  </si>
  <si>
    <r>
      <t xml:space="preserve">간
</t>
    </r>
    <r>
      <rPr>
        <sz val="10"/>
        <rFont val="Arial"/>
        <family val="2"/>
      </rPr>
      <t>Liver</t>
    </r>
  </si>
  <si>
    <r>
      <t xml:space="preserve">안면
</t>
    </r>
    <r>
      <rPr>
        <sz val="10"/>
        <rFont val="Arial"/>
        <family val="2"/>
      </rPr>
      <t>Face</t>
    </r>
  </si>
  <si>
    <r>
      <t xml:space="preserve">장루
요루
</t>
    </r>
    <r>
      <rPr>
        <sz val="10"/>
        <rFont val="Arial"/>
        <family val="2"/>
      </rPr>
      <t>Ostomy</t>
    </r>
  </si>
  <si>
    <r>
      <t xml:space="preserve">간질
</t>
    </r>
    <r>
      <rPr>
        <sz val="10"/>
        <rFont val="Arial"/>
        <family val="2"/>
      </rPr>
      <t>Epilepsy</t>
    </r>
  </si>
  <si>
    <r>
      <t>1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1st
Grade</t>
    </r>
  </si>
  <si>
    <r>
      <t>2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</si>
  <si>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</si>
  <si>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</si>
  <si>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</si>
  <si>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6th
Grade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</si>
  <si>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</si>
  <si>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t xml:space="preserve">2 0 1 0 </t>
  </si>
  <si>
    <t>연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</si>
  <si>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</si>
  <si>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     Food  premises</t>
    </r>
  </si>
  <si>
    <r>
      <t>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점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</si>
  <si>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점</t>
    </r>
  </si>
  <si>
    <t>위탁급식</t>
  </si>
  <si>
    <t>영업</t>
  </si>
  <si>
    <t xml:space="preserve">                                                </t>
  </si>
  <si>
    <r>
      <t>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방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</si>
  <si>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</si>
  <si>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Subtotal</t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</si>
  <si>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</si>
  <si>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t>건강기능식품 제조·수입·판매업</t>
  </si>
  <si>
    <t>An aid to good heaith manafacturing, importing sales</t>
  </si>
  <si>
    <t>식품첨가물</t>
  </si>
  <si>
    <t xml:space="preserve">2 0 0 7 </t>
  </si>
  <si>
    <t xml:space="preserve">       4. 건강기능식품에 관한 법률시행령 제2조(2008.12)에 의한 분류로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</si>
  <si>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</si>
  <si>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Public sanitary business</t>
    </r>
  </si>
  <si>
    <r>
      <t>위생용품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</si>
  <si>
    <t xml:space="preserve"> 기타 </t>
  </si>
  <si>
    <t>shop</t>
  </si>
  <si>
    <r>
      <t>O</t>
    </r>
    <r>
      <rPr>
        <sz val="10"/>
        <rFont val="Arial"/>
        <family val="2"/>
      </rPr>
      <t>ther</t>
    </r>
  </si>
  <si>
    <r>
      <t xml:space="preserve">9.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접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종</t>
    </r>
    <r>
      <rPr>
        <b/>
        <sz val="18"/>
        <rFont val="Arial"/>
        <family val="2"/>
      </rPr>
      <t xml:space="preserve">          Vaccinations against Major Communicable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</si>
  <si>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</si>
  <si>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백일해</t>
    </r>
    <r>
      <rPr>
        <sz val="10"/>
        <rFont val="Arial"/>
        <family val="2"/>
      </rPr>
      <t xml:space="preserve">, 
</t>
    </r>
    <r>
      <rPr>
        <sz val="10"/>
        <rFont val="돋움"/>
        <family val="3"/>
      </rPr>
      <t>디프테리아</t>
    </r>
  </si>
  <si>
    <r>
      <t>홍역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유행성</t>
    </r>
  </si>
  <si>
    <r>
      <t>B</t>
    </r>
    <r>
      <rPr>
        <sz val="10"/>
        <rFont val="돋움"/>
        <family val="3"/>
      </rPr>
      <t>형간염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</si>
  <si>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핵</t>
    </r>
    <r>
      <rPr>
        <sz val="10"/>
        <rFont val="Arial"/>
        <family val="2"/>
      </rPr>
      <t>2)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</si>
  <si>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풍</t>
    </r>
    <r>
      <rPr>
        <sz val="10"/>
        <rFont val="Arial"/>
        <family val="2"/>
      </rPr>
      <t>1)</t>
    </r>
  </si>
  <si>
    <t>(PDT)</t>
  </si>
  <si>
    <t>(DT)</t>
  </si>
  <si>
    <r>
      <t>P</t>
    </r>
    <r>
      <rPr>
        <sz val="10"/>
        <rFont val="Arial"/>
        <family val="2"/>
      </rPr>
      <t>oliomyelitis</t>
    </r>
  </si>
  <si>
    <r>
      <t>I</t>
    </r>
    <r>
      <rPr>
        <sz val="10"/>
        <rFont val="Arial"/>
        <family val="2"/>
      </rPr>
      <t>nfluenza</t>
    </r>
  </si>
  <si>
    <r>
      <t>H</t>
    </r>
    <r>
      <rPr>
        <sz val="10"/>
        <rFont val="Arial"/>
        <family val="2"/>
      </rPr>
      <t>emorrhagic
fever</t>
    </r>
  </si>
  <si>
    <r>
      <t>Other</t>
    </r>
    <r>
      <rPr>
        <sz val="10"/>
        <rFont val="Arial"/>
        <family val="2"/>
      </rPr>
      <t>s</t>
    </r>
  </si>
  <si>
    <t>양 로 시 설</t>
  </si>
  <si>
    <t>노인공동생활가정</t>
  </si>
  <si>
    <t>노인복지주택</t>
  </si>
  <si>
    <t>Welfare House</t>
  </si>
  <si>
    <r>
      <t xml:space="preserve">44. </t>
    </r>
    <r>
      <rPr>
        <b/>
        <sz val="18"/>
        <rFont val="HY중고딕"/>
        <family val="1"/>
      </rPr>
      <t>자원봉사자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현황</t>
    </r>
    <r>
      <rPr>
        <b/>
        <sz val="18"/>
        <rFont val="Arial"/>
        <family val="2"/>
      </rPr>
      <t xml:space="preserve">       Volunteers</t>
    </r>
  </si>
  <si>
    <r>
      <t xml:space="preserve">40. </t>
    </r>
    <r>
      <rPr>
        <b/>
        <sz val="18"/>
        <rFont val="굴림"/>
        <family val="3"/>
      </rPr>
      <t>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Blood Donation Activities</t>
    </r>
  </si>
  <si>
    <t>기타</t>
  </si>
  <si>
    <t xml:space="preserve">           (Unit : number, person)</t>
  </si>
  <si>
    <t xml:space="preserve">Year </t>
  </si>
  <si>
    <t>2 0 0 7</t>
  </si>
  <si>
    <t>2 0 0 8</t>
  </si>
  <si>
    <t>2 0 1 0</t>
  </si>
  <si>
    <t>-</t>
  </si>
  <si>
    <t>Source :  Patriots and Veterans Affairs Agency</t>
  </si>
  <si>
    <t>-</t>
  </si>
  <si>
    <t>단위 : 건수, 명</t>
  </si>
  <si>
    <t>Unit : person</t>
  </si>
  <si>
    <t>계
Total</t>
  </si>
  <si>
    <t>발  생  유  형
Types of occurrence</t>
  </si>
  <si>
    <t>보  호  내  용
Results of treatment</t>
  </si>
  <si>
    <t>Year</t>
  </si>
  <si>
    <t>유기
Abandoned
children</t>
  </si>
  <si>
    <t>미혼모
아  동
Illegitimate
children</t>
  </si>
  <si>
    <t>미 아
Lost
children</t>
  </si>
  <si>
    <t>비행가출
부랑아
Runaway
children,others</t>
  </si>
  <si>
    <t>빈곤,실직,학대 등 기타
Poverty, Jobless,
Abuse, etc</t>
  </si>
  <si>
    <t>시설보호 Institutional care</t>
  </si>
  <si>
    <t>가정 보호 Home care</t>
  </si>
  <si>
    <t>아동
Children</t>
  </si>
  <si>
    <t>장애아
Disabled</t>
  </si>
  <si>
    <t>공동생활가정
Group home</t>
  </si>
  <si>
    <t>위탁보호
Foster home care</t>
  </si>
  <si>
    <t>입양
Adoption</t>
  </si>
  <si>
    <t>소년소녀가장 책정
Households headed by child</t>
  </si>
  <si>
    <t xml:space="preserve"> 자료 : 「보건복지통계연보」(요보호아동현황보고) 보건복지부 아동복지과</t>
  </si>
  <si>
    <t>Source : Ministry of Health &amp; Welfare</t>
  </si>
  <si>
    <t xml:space="preserve"> Source : Korea Food and Drug Administration</t>
  </si>
  <si>
    <t>2 0 0 6</t>
  </si>
  <si>
    <t>2 0 0 7</t>
  </si>
  <si>
    <t>2 0 0 9</t>
  </si>
  <si>
    <r>
      <t xml:space="preserve">구강보건교육
</t>
    </r>
    <r>
      <rPr>
        <sz val="10"/>
        <rFont val="Arial"/>
        <family val="2"/>
      </rPr>
      <t>Oral health education</t>
    </r>
  </si>
  <si>
    <t>인원
Person</t>
  </si>
  <si>
    <t>2 0 1 0</t>
  </si>
  <si>
    <t>Source : National Health Insurance Corporation</t>
  </si>
  <si>
    <t>입원</t>
  </si>
  <si>
    <t> In-patients</t>
  </si>
  <si>
    <t>외래</t>
  </si>
  <si>
    <t> Out-patients</t>
  </si>
  <si>
    <t>약국</t>
  </si>
  <si>
    <t>pharmacy</t>
  </si>
  <si>
    <r>
      <t> 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원</t>
    </r>
  </si>
  <si>
    <r>
      <t> </t>
    </r>
    <r>
      <rPr>
        <sz val="10"/>
        <color indexed="8"/>
        <rFont val="한양신명조,한컴돋움"/>
        <family val="3"/>
      </rPr>
      <t>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래</t>
    </r>
  </si>
  <si>
    <r>
      <t> </t>
    </r>
    <r>
      <rPr>
        <sz val="10"/>
        <color indexed="8"/>
        <rFont val="한양신명조,한컴돋움"/>
        <family val="3"/>
      </rPr>
      <t>약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국</t>
    </r>
  </si>
  <si>
    <t xml:space="preserve">        </t>
  </si>
  <si>
    <t xml:space="preserve">2 0 0 7 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</si>
  <si>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</si>
  <si>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</si>
  <si>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치과의원</t>
  </si>
  <si>
    <r>
      <t>한방병</t>
    </r>
    <r>
      <rPr>
        <sz val="10"/>
        <rFont val="굴림"/>
        <family val="3"/>
      </rPr>
      <t>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</si>
  <si>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</si>
  <si>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Oriental 
medicine</t>
  </si>
  <si>
    <t>Attached</t>
  </si>
  <si>
    <t xml:space="preserve">2 0 0 6 </t>
  </si>
  <si>
    <t xml:space="preserve">2 0 1 0 </t>
  </si>
  <si>
    <r>
      <t xml:space="preserve">          2.  </t>
    </r>
    <r>
      <rPr>
        <b/>
        <sz val="16"/>
        <rFont val="굴림"/>
        <family val="3"/>
      </rPr>
      <t>의료기관종사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의료인력</t>
    </r>
    <r>
      <rPr>
        <b/>
        <sz val="16"/>
        <rFont val="Arial"/>
        <family val="2"/>
      </rPr>
      <t xml:space="preserve">   Number of Medical Personnels Employed in Medical Institutions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</si>
  <si>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</si>
  <si>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</si>
  <si>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</si>
  <si>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</si>
  <si>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2)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</si>
  <si>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</si>
  <si>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</si>
  <si>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호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</si>
  <si>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</si>
  <si>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무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</si>
  <si>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</si>
  <si>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</si>
  <si>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t>상근의사</t>
  </si>
  <si>
    <t>자료 :  제주특별자치도 보건위생과</t>
  </si>
  <si>
    <r>
      <t>연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별</t>
    </r>
  </si>
  <si>
    <r>
      <t>합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</si>
  <si>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· </t>
    </r>
    <r>
      <rPr>
        <sz val="9"/>
        <rFont val="굴림"/>
        <family val="3"/>
      </rPr>
      <t>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종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별</t>
    </r>
    <r>
      <rPr>
        <sz val="9"/>
        <rFont val="Arial"/>
        <family val="2"/>
      </rPr>
      <t xml:space="preserve">                    by  License · Qualification</t>
    </r>
  </si>
  <si>
    <r>
      <t>면허</t>
    </r>
    <r>
      <rPr>
        <sz val="9"/>
        <rFont val="Arial"/>
        <family val="2"/>
      </rPr>
      <t>·</t>
    </r>
    <r>
      <rPr>
        <sz val="9"/>
        <rFont val="굴림"/>
        <family val="3"/>
      </rPr>
      <t>자격종별외</t>
    </r>
    <r>
      <rPr>
        <sz val="9"/>
        <rFont val="Arial"/>
        <family val="2"/>
      </rPr>
      <t xml:space="preserve">  Others</t>
    </r>
  </si>
  <si>
    <r>
      <t>소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</si>
  <si>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</si>
  <si>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과</t>
    </r>
  </si>
  <si>
    <r>
      <t>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</si>
  <si>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약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사</t>
    </r>
  </si>
  <si>
    <r>
      <t>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상</t>
    </r>
  </si>
  <si>
    <r>
      <t>물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리</t>
    </r>
  </si>
  <si>
    <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</si>
  <si>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간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호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</si>
  <si>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무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</si>
  <si>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  <r>
      <rPr>
        <sz val="9"/>
        <rFont val="Arial"/>
        <family val="2"/>
      </rPr>
      <t xml:space="preserve"> ·</t>
    </r>
  </si>
  <si>
    <r>
      <t>응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급</t>
    </r>
  </si>
  <si>
    <r>
      <t>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</si>
  <si>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행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</si>
  <si>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타</t>
    </r>
  </si>
  <si>
    <r>
      <t>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</si>
  <si>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</si>
  <si>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</si>
  <si>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</si>
  <si>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생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</si>
  <si>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</si>
  <si>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조사</t>
    </r>
    <r>
      <rPr>
        <sz val="9"/>
        <rFont val="Arial"/>
        <family val="2"/>
      </rPr>
      <t xml:space="preserve"> </t>
    </r>
  </si>
  <si>
    <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</si>
  <si>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 xml:space="preserve"> Source : Jeju Special Self-Governing Province Health &amp; Sanitation Div.</t>
  </si>
  <si>
    <t xml:space="preserve">2 0 1 0 </t>
  </si>
  <si>
    <t>2 0 1 0</t>
  </si>
  <si>
    <r>
      <t xml:space="preserve">23. </t>
    </r>
    <r>
      <rPr>
        <b/>
        <sz val="18"/>
        <color indexed="8"/>
        <rFont val="굴림"/>
        <family val="3"/>
      </rPr>
      <t>참전용사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등록현황</t>
    </r>
    <r>
      <rPr>
        <b/>
        <sz val="18"/>
        <color indexed="8"/>
        <rFont val="Arial"/>
        <family val="2"/>
      </rPr>
      <t xml:space="preserve">       Registration of War Veterans</t>
    </r>
  </si>
  <si>
    <r>
      <t>2</t>
    </r>
    <r>
      <rPr>
        <sz val="10"/>
        <rFont val="Arial"/>
        <family val="2"/>
      </rPr>
      <t xml:space="preserve"> 0 0 8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</si>
  <si>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>,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</si>
  <si>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Year</t>
  </si>
  <si>
    <t>-</t>
  </si>
  <si>
    <r>
      <t xml:space="preserve">25. </t>
    </r>
    <r>
      <rPr>
        <b/>
        <sz val="18"/>
        <rFont val="돋움"/>
        <family val="3"/>
      </rPr>
      <t>노인여가복지시설</t>
    </r>
    <r>
      <rPr>
        <b/>
        <sz val="18"/>
        <rFont val="Arial"/>
        <family val="2"/>
      </rPr>
      <t xml:space="preserve">        Senior Leisure Service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</si>
  <si>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</si>
  <si>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노인복지관
Senior service center</t>
  </si>
  <si>
    <t xml:space="preserve">경로당
Community Senior center
</t>
  </si>
  <si>
    <t>노인교실
Senior school</t>
  </si>
  <si>
    <t xml:space="preserve">
노인휴양소
Senior recreation facilities</t>
  </si>
  <si>
    <t>이용이원</t>
  </si>
  <si>
    <r>
      <t>F</t>
    </r>
    <r>
      <rPr>
        <sz val="10"/>
        <rFont val="Arial"/>
        <family val="2"/>
      </rPr>
      <t>acilities</t>
    </r>
  </si>
  <si>
    <r>
      <t>P</t>
    </r>
    <r>
      <rPr>
        <sz val="10"/>
        <rFont val="Arial"/>
        <family val="2"/>
      </rPr>
      <t>ersons</t>
    </r>
  </si>
  <si>
    <r>
      <t>T</t>
    </r>
    <r>
      <rPr>
        <sz val="10"/>
        <rFont val="Arial"/>
        <family val="2"/>
      </rPr>
      <t>otal</t>
    </r>
  </si>
  <si>
    <r>
      <t>R</t>
    </r>
    <r>
      <rPr>
        <sz val="10"/>
        <rFont val="Arial"/>
        <family val="2"/>
      </rPr>
      <t>egistered</t>
    </r>
  </si>
  <si>
    <r>
      <t>U</t>
    </r>
    <r>
      <rPr>
        <sz val="10"/>
        <rFont val="Arial"/>
        <family val="2"/>
      </rPr>
      <t>nregistered</t>
    </r>
  </si>
  <si>
    <t xml:space="preserve">Source : Jeju Special Self-Governing Province Aged &amp; Disabled People's Welfare Division </t>
  </si>
  <si>
    <t>2 0 0 9</t>
  </si>
  <si>
    <t>2 0 0 8</t>
  </si>
  <si>
    <t xml:space="preserve"> 2 0 0 9</t>
  </si>
  <si>
    <t>Source : Jeju Special Self-Governing Province Aged &amp; Disabled People's Welfare Division, Health &amp; Sanitation Division.</t>
  </si>
  <si>
    <r>
      <t xml:space="preserve">28.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Community Senior Service Facilities</t>
    </r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</si>
  <si>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</si>
  <si>
    <r>
      <t>주·야간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보호시설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</si>
  <si>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</si>
  <si>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방문 목욕 서비스</t>
  </si>
  <si>
    <r>
      <t xml:space="preserve">Short-term care </t>
    </r>
    <r>
      <rPr>
        <sz val="10"/>
        <rFont val="Arial"/>
        <family val="2"/>
      </rPr>
      <t>service</t>
    </r>
  </si>
  <si>
    <r>
      <t>Visit  bath service</t>
    </r>
  </si>
  <si>
    <r>
      <t xml:space="preserve">이용인원
</t>
    </r>
    <r>
      <rPr>
        <sz val="10"/>
        <rFont val="Arial"/>
        <family val="2"/>
      </rPr>
      <t>Persons</t>
    </r>
  </si>
  <si>
    <t>종사자수</t>
  </si>
  <si>
    <t>정원</t>
  </si>
  <si>
    <t>현원</t>
  </si>
  <si>
    <t>Regular</t>
  </si>
  <si>
    <t>Present</t>
  </si>
  <si>
    <t>Workers</t>
  </si>
  <si>
    <t>Households</t>
  </si>
  <si>
    <t>Facilities</t>
  </si>
  <si>
    <t>facilities</t>
  </si>
  <si>
    <r>
      <t xml:space="preserve">29. </t>
    </r>
    <r>
      <rPr>
        <b/>
        <sz val="18"/>
        <rFont val="돋움"/>
        <family val="3"/>
      </rPr>
      <t>국민기초생활보장수급자</t>
    </r>
    <r>
      <rPr>
        <b/>
        <sz val="18"/>
        <rFont val="Arial"/>
        <family val="2"/>
      </rPr>
      <t xml:space="preserve">         Basic Livelihood Security Recipients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</si>
  <si>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</si>
  <si>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</si>
  <si>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</si>
  <si>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일반수급자</t>
  </si>
  <si>
    <r>
      <t>특례수급자</t>
    </r>
    <r>
      <rPr>
        <sz val="10"/>
        <rFont val="Arial"/>
        <family val="2"/>
      </rPr>
      <t xml:space="preserve"> </t>
    </r>
  </si>
  <si>
    <t>시설수급자</t>
  </si>
  <si>
    <t xml:space="preserve">Year </t>
  </si>
  <si>
    <t>Total  receipients</t>
  </si>
  <si>
    <t>General receipients</t>
  </si>
  <si>
    <t>Special receipients</t>
  </si>
  <si>
    <t>Institutionalized receipients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</si>
  <si>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</si>
  <si>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</si>
  <si>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</si>
  <si>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</si>
  <si>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</si>
  <si>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t>Numver of</t>
  </si>
  <si>
    <r>
      <t xml:space="preserve">
</t>
    </r>
    <r>
      <rPr>
        <sz val="10"/>
        <rFont val="Arial"/>
        <family val="2"/>
      </rPr>
      <t>Households</t>
    </r>
  </si>
  <si>
    <r>
      <t xml:space="preserve">
</t>
    </r>
    <r>
      <rPr>
        <sz val="10"/>
        <rFont val="Arial"/>
        <family val="2"/>
      </rPr>
      <t>Persons</t>
    </r>
  </si>
  <si>
    <t xml:space="preserve">2 0 1 0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</si>
  <si>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복지청소년과</t>
    </r>
  </si>
  <si>
    <t>Source : Jeju Special Self-Governing Province Welfare&amp;Youth Empowerment Division</t>
  </si>
  <si>
    <t>성매매 피해자 지원시설
Facilities for Victims of Forced Prostitution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</si>
  <si>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</si>
  <si>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</si>
  <si>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</si>
  <si>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t>상담소개소</t>
  </si>
  <si>
    <t>계</t>
  </si>
  <si>
    <t>Counseling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</si>
  <si>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</si>
  <si>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</si>
  <si>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여성폭력상담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</si>
  <si>
    <r>
      <t>피해자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지원내역
</t>
    </r>
    <r>
      <rPr>
        <sz val="10"/>
        <color indexed="8"/>
        <rFont val="Arial"/>
        <family val="2"/>
      </rPr>
      <t>Counselling Follow-ups</t>
    </r>
  </si>
  <si>
    <t>상담소개소</t>
  </si>
  <si>
    <r>
      <t>심리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정서적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원</t>
    </r>
  </si>
  <si>
    <r>
      <t>수사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법적지원</t>
    </r>
  </si>
  <si>
    <r>
      <t xml:space="preserve">32. </t>
    </r>
    <r>
      <rPr>
        <b/>
        <sz val="18"/>
        <rFont val="돋움"/>
        <family val="3"/>
      </rPr>
      <t>소년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소녀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가정현황</t>
    </r>
    <r>
      <rPr>
        <b/>
        <sz val="18"/>
        <rFont val="Arial"/>
        <family val="2"/>
      </rPr>
      <t xml:space="preserve">     The State of Households headed by child    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</si>
  <si>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</si>
  <si>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</si>
  <si>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t>연별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</si>
  <si>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</si>
  <si>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</si>
  <si>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</si>
  <si>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</si>
  <si>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Year</t>
  </si>
  <si>
    <t>School   Attendance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</si>
  <si>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</si>
  <si>
    <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</si>
  <si>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</si>
  <si>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</si>
  <si>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기타</t>
    </r>
    <r>
      <rPr>
        <sz val="10"/>
        <rFont val="Arial"/>
        <family val="2"/>
      </rPr>
      <t>(</t>
    </r>
    <r>
      <rPr>
        <sz val="10"/>
        <rFont val="돋움"/>
        <family val="3"/>
      </rPr>
      <t>미재학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</si>
  <si>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t>Total</t>
  </si>
  <si>
    <t>Householder</t>
  </si>
  <si>
    <t>members</t>
  </si>
  <si>
    <t>Pre-school</t>
  </si>
  <si>
    <t>Primary
school</t>
  </si>
  <si>
    <t>Middle
school</t>
  </si>
  <si>
    <t>High school</t>
  </si>
  <si>
    <t>Others</t>
  </si>
  <si>
    <t>2 0 0 6</t>
  </si>
  <si>
    <t>-</t>
  </si>
  <si>
    <t>2 0 0 9</t>
  </si>
  <si>
    <r>
      <t xml:space="preserve">33.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Children Welfare Institutions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</si>
  <si>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</si>
  <si>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 xml:space="preserve">       </t>
  </si>
  <si>
    <t>(Unit : number,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</si>
  <si>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</si>
  <si>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</si>
  <si>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</si>
  <si>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</si>
  <si>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</si>
  <si>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    </t>
    </r>
    <r>
      <rPr>
        <sz val="10"/>
        <rFont val="돋움"/>
        <family val="3"/>
      </rPr>
      <t>타</t>
    </r>
  </si>
  <si>
    <t>Year</t>
  </si>
  <si>
    <t>Total</t>
  </si>
  <si>
    <t>Child bringing up institutions</t>
  </si>
  <si>
    <t>Self independence assistance institutions</t>
  </si>
  <si>
    <t>Child care treatment institutions</t>
  </si>
  <si>
    <t>Others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</si>
  <si>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</si>
  <si>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</si>
  <si>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</si>
  <si>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연말현재</t>
  </si>
  <si>
    <t>Number</t>
  </si>
  <si>
    <t>생활인원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</si>
  <si>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</si>
  <si>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of</t>
  </si>
  <si>
    <t>No. of
inmates</t>
  </si>
  <si>
    <t>facilities</t>
  </si>
  <si>
    <t>Admitted</t>
  </si>
  <si>
    <t>Discharged</t>
  </si>
  <si>
    <t>as of
year-end</t>
  </si>
  <si>
    <t>2 0 0 6</t>
  </si>
  <si>
    <t>-</t>
  </si>
  <si>
    <t>2 0 0 9</t>
  </si>
  <si>
    <r>
      <t xml:space="preserve">34. </t>
    </r>
    <r>
      <rPr>
        <b/>
        <sz val="18"/>
        <rFont val="돋움"/>
        <family val="3"/>
      </rPr>
      <t>장애인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복지생활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           Welfare Institutions for The Disabled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</si>
  <si>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</si>
  <si>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</si>
  <si>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</si>
  <si>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활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원</t>
    </r>
  </si>
  <si>
    <t>Inmates   as   of   year-end</t>
  </si>
  <si>
    <t>기   타</t>
  </si>
  <si>
    <r>
      <t>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</si>
  <si>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</si>
  <si>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</si>
  <si>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t xml:space="preserve">2 0 0 8 </t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</si>
  <si>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Number of Staffs in Health Subcenters and Primary Health Care Centers</t>
    </r>
  </si>
  <si>
    <r>
      <t>Y</t>
    </r>
    <r>
      <rPr>
        <sz val="10"/>
        <rFont val="Arial"/>
        <family val="2"/>
      </rPr>
      <t>ear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</si>
  <si>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</si>
  <si>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</si>
  <si>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Clinic
pathologyl</t>
  </si>
  <si>
    <t xml:space="preserve">2 0 0 9 </t>
  </si>
  <si>
    <t>자료 :  제주특별자치도 보건위생과</t>
  </si>
  <si>
    <t>면허이외의</t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</si>
  <si>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</si>
  <si>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</si>
  <si>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</si>
  <si>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</si>
  <si>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Number of manufacturers</t>
    </r>
  </si>
  <si>
    <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Number of Sellers</t>
    </r>
  </si>
  <si>
    <t>Year</t>
  </si>
  <si>
    <t xml:space="preserve"> 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</si>
  <si>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</si>
  <si>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의약품외품</t>
  </si>
  <si>
    <t>의료기기</t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</si>
  <si>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</si>
  <si>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국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</si>
  <si>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</si>
  <si>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의약품</t>
  </si>
  <si>
    <t>한약도매상</t>
  </si>
  <si>
    <r>
      <t>한약업사</t>
    </r>
    <r>
      <rPr>
        <sz val="10"/>
        <rFont val="Arial"/>
        <family val="2"/>
      </rPr>
      <t xml:space="preserve"> </t>
    </r>
  </si>
  <si>
    <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</si>
  <si>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r>
      <t>D</t>
    </r>
    <r>
      <rPr>
        <sz val="10"/>
        <rFont val="Arial"/>
        <family val="2"/>
      </rPr>
      <t>ispensary</t>
    </r>
  </si>
  <si>
    <t>Oriental</t>
  </si>
  <si>
    <t>도매상</t>
  </si>
  <si>
    <t>Non-drug</t>
  </si>
  <si>
    <t>Medical</t>
  </si>
  <si>
    <r>
      <t>o</t>
    </r>
    <r>
      <rPr>
        <sz val="10"/>
        <rFont val="Arial"/>
        <family val="2"/>
      </rPr>
      <t>f Oriental</t>
    </r>
  </si>
  <si>
    <t>Whole</t>
  </si>
  <si>
    <t>medicine</t>
  </si>
  <si>
    <t>Restricted</t>
  </si>
  <si>
    <t>Drugs</t>
  </si>
  <si>
    <t>products</t>
  </si>
  <si>
    <t>instruments</t>
  </si>
  <si>
    <t>Cosmetics</t>
  </si>
  <si>
    <t>Pharmacies</t>
  </si>
  <si>
    <r>
      <t>m</t>
    </r>
    <r>
      <rPr>
        <sz val="10"/>
        <rFont val="Arial"/>
        <family val="2"/>
      </rPr>
      <t>edicine</t>
    </r>
  </si>
  <si>
    <t>Druggists</t>
  </si>
  <si>
    <t>Salers</t>
  </si>
  <si>
    <t>wholesaler</t>
  </si>
  <si>
    <t>dealers</t>
  </si>
  <si>
    <t>2 0 0 6</t>
  </si>
  <si>
    <t>-</t>
  </si>
  <si>
    <t>2 0 0 7</t>
  </si>
  <si>
    <r>
      <t>2</t>
    </r>
    <r>
      <rPr>
        <sz val="10"/>
        <rFont val="Arial"/>
        <family val="2"/>
      </rPr>
      <t xml:space="preserve"> 0 0 9</t>
    </r>
  </si>
  <si>
    <t>자료 : 식품의약품안전청 의약품관리과</t>
  </si>
  <si>
    <t xml:space="preserve">한 약 국 </t>
  </si>
  <si>
    <r>
      <t xml:space="preserve">7. </t>
    </r>
    <r>
      <rPr>
        <b/>
        <sz val="18"/>
        <rFont val="돋움"/>
        <family val="3"/>
      </rPr>
      <t>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Food Premises,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</si>
  <si>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</si>
  <si>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연    별</t>
  </si>
  <si>
    <t>Year</t>
  </si>
  <si>
    <t>합계
Total</t>
  </si>
  <si>
    <r>
      <t>디프테리아</t>
    </r>
    <r>
      <rPr>
        <sz val="10"/>
        <rFont val="Arial"/>
        <family val="2"/>
      </rPr>
      <t>,</t>
    </r>
  </si>
  <si>
    <t>폴리오</t>
  </si>
  <si>
    <t>일본뇌염</t>
  </si>
  <si>
    <t>장티푸스</t>
  </si>
  <si>
    <t>인플루엔자</t>
  </si>
  <si>
    <t>유행성</t>
  </si>
  <si>
    <r>
      <t>이하선염</t>
    </r>
    <r>
      <rPr>
        <sz val="10"/>
        <rFont val="Arial"/>
        <family val="2"/>
      </rPr>
      <t xml:space="preserve">, </t>
    </r>
  </si>
  <si>
    <t>Japanese</t>
  </si>
  <si>
    <t>Typhoid</t>
  </si>
  <si>
    <t>출혈열</t>
  </si>
  <si>
    <r>
      <t>풍진</t>
    </r>
    <r>
      <rPr>
        <sz val="10"/>
        <rFont val="Arial"/>
        <family val="2"/>
      </rPr>
      <t xml:space="preserve"> (MMR)</t>
    </r>
  </si>
  <si>
    <t>encephalitis</t>
  </si>
  <si>
    <t>fever</t>
  </si>
  <si>
    <t>Hepatitis B</t>
  </si>
  <si>
    <t>(B.C.G)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</si>
  <si>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</si>
  <si>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</si>
  <si>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발생</t>
  </si>
  <si>
    <t>사망</t>
  </si>
  <si>
    <t>Incident</t>
  </si>
  <si>
    <t>Death</t>
  </si>
  <si>
    <t>신환자수</t>
  </si>
  <si>
    <t>Registrants(year-end)</t>
  </si>
  <si>
    <t>Type of residence</t>
  </si>
  <si>
    <t>Type of control</t>
  </si>
  <si>
    <t>남</t>
  </si>
  <si>
    <t>여</t>
  </si>
  <si>
    <t>New</t>
  </si>
  <si>
    <t>Male</t>
  </si>
  <si>
    <t>Female</t>
  </si>
  <si>
    <r>
      <t xml:space="preserve">기타
</t>
    </r>
    <r>
      <rPr>
        <sz val="10"/>
        <rFont val="Arial"/>
        <family val="2"/>
      </rPr>
      <t>Others</t>
    </r>
  </si>
  <si>
    <t>(Unit : household, person, 1,000won)</t>
  </si>
  <si>
    <t>연 별</t>
  </si>
  <si>
    <t>회원수
Members</t>
  </si>
  <si>
    <t>금액
Amount</t>
  </si>
  <si>
    <t>계  Total</t>
  </si>
  <si>
    <r>
      <t>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>Households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</si>
  <si>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Persons</t>
    </r>
  </si>
  <si>
    <t>Source : Korea National Red Cross Jeju Chapter</t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</si>
  <si>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</si>
  <si>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재 해 구 호
Disaster relief</t>
  </si>
  <si>
    <t>일 반 구 호
Gerneral relief</t>
  </si>
  <si>
    <t>특 수 구 호
Special  relief</t>
  </si>
  <si>
    <t>구  호  실  적 Relief activities</t>
  </si>
  <si>
    <t>Korean and Vietnam war</t>
  </si>
  <si>
    <t>회비모금(Membership fees)</t>
  </si>
  <si>
    <t>(단위:명)</t>
  </si>
  <si>
    <t>Total</t>
  </si>
  <si>
    <t>2 0 0 6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</si>
  <si>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</si>
  <si>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Grand Total</t>
  </si>
  <si>
    <t>Patriots and Veterans</t>
  </si>
  <si>
    <t>Bereaved families</t>
  </si>
  <si>
    <t>Grand total</t>
  </si>
  <si>
    <t>Spouse</t>
  </si>
  <si>
    <t>Middle</t>
  </si>
  <si>
    <t>High</t>
  </si>
  <si>
    <t>College</t>
  </si>
  <si>
    <t>school</t>
  </si>
  <si>
    <t>and Uni.</t>
  </si>
  <si>
    <t>합 계</t>
  </si>
  <si>
    <t>총 계</t>
  </si>
  <si>
    <r>
      <t>6.25</t>
    </r>
    <r>
      <rPr>
        <sz val="10"/>
        <rFont val="돋움"/>
        <family val="3"/>
      </rPr>
      <t>참전</t>
    </r>
  </si>
  <si>
    <t>월 남 전</t>
  </si>
  <si>
    <r>
      <t xml:space="preserve">6.25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월남전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</si>
  <si>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</si>
  <si>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t>Korean war</t>
  </si>
  <si>
    <t>Vietnam war</t>
  </si>
  <si>
    <r>
      <t>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
Worker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</si>
  <si>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</si>
  <si>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t>지     역  
Self-employed</t>
  </si>
  <si>
    <t>연    별</t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</si>
  <si>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</si>
  <si>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</si>
  <si>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합 계 </t>
  </si>
  <si>
    <t>고혈압</t>
  </si>
  <si>
    <t>Hypertension</t>
  </si>
  <si>
    <t>당 뇨</t>
  </si>
  <si>
    <t>Diabetes mellitus</t>
  </si>
  <si>
    <t>Obesity․ Hyper lipidemia</t>
  </si>
  <si>
    <t>암예방</t>
  </si>
  <si>
    <t>Cancer</t>
  </si>
  <si>
    <t>아토피질환</t>
  </si>
  <si>
    <t>(환경성질환)</t>
  </si>
  <si>
    <t>Atopy</t>
  </si>
  <si>
    <t>뇌심혈관계</t>
  </si>
  <si>
    <t>질  환</t>
  </si>
  <si>
    <t>Cerebrovascular diseases</t>
  </si>
  <si>
    <t>소화기계</t>
  </si>
  <si>
    <t>Diseases of the digestive</t>
  </si>
  <si>
    <t>치 매</t>
  </si>
  <si>
    <t>Dementia</t>
  </si>
  <si>
    <t>기 타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</si>
  <si>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</si>
  <si>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</si>
  <si>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</si>
  <si>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지역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</si>
  <si>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임의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</si>
  <si>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임의계속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가입자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</si>
  <si>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</si>
  <si>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</si>
  <si>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2 0 0 5</t>
  </si>
  <si>
    <r>
      <t xml:space="preserve">1. </t>
    </r>
    <r>
      <rPr>
        <b/>
        <sz val="18"/>
        <rFont val="굴림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         Number of Medical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</si>
  <si>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</si>
  <si>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</si>
  <si>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</si>
  <si>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</si>
  <si>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2)</t>
    </r>
  </si>
  <si>
    <r>
      <t>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</si>
  <si>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3)</t>
    </r>
  </si>
  <si>
    <t>한  의  원</t>
  </si>
  <si>
    <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</si>
  <si>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</si>
  <si>
    <t>보건소</t>
  </si>
  <si>
    <t>보 건</t>
  </si>
  <si>
    <t>Special</t>
  </si>
  <si>
    <t>Long term</t>
  </si>
  <si>
    <t xml:space="preserve">Dental </t>
  </si>
  <si>
    <t>Midwife</t>
  </si>
  <si>
    <t>의료원</t>
  </si>
  <si>
    <t>지 소</t>
  </si>
  <si>
    <t>진료소</t>
  </si>
  <si>
    <t>Total</t>
  </si>
  <si>
    <t>General hospitals</t>
  </si>
  <si>
    <t>Hospitals</t>
  </si>
  <si>
    <t>Clinics</t>
  </si>
  <si>
    <t>hospitals</t>
  </si>
  <si>
    <t>care hospitals</t>
  </si>
  <si>
    <t>clinics</t>
  </si>
  <si>
    <t xml:space="preserve"> </t>
  </si>
  <si>
    <t>Primary</t>
  </si>
  <si>
    <t>병원수</t>
  </si>
  <si>
    <t>병상수</t>
  </si>
  <si>
    <t>Sub</t>
  </si>
  <si>
    <t>health</t>
  </si>
  <si>
    <t>Health</t>
  </si>
  <si>
    <t>care</t>
  </si>
  <si>
    <t>Number</t>
  </si>
  <si>
    <t>Beds</t>
  </si>
  <si>
    <t>centers</t>
  </si>
  <si>
    <t>post</t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</si>
  <si>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                              Number of Staffs in Health Centers</t>
    </r>
  </si>
  <si>
    <r>
      <t xml:space="preserve">5.  </t>
    </r>
    <r>
      <rPr>
        <b/>
        <sz val="18"/>
        <rFont val="굴림"/>
        <family val="3"/>
      </rPr>
      <t>부정의료업자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단속실적</t>
    </r>
    <r>
      <rPr>
        <b/>
        <sz val="18"/>
        <rFont val="Arial"/>
        <family val="2"/>
      </rPr>
      <t xml:space="preserve">          Regulation for Illegal Medical Practices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</si>
  <si>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의료인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등</t>
    </r>
  </si>
  <si>
    <t>Medical  Practitioners 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</si>
  <si>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</si>
  <si>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</si>
  <si>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</si>
  <si>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</si>
  <si>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t>면허대여</t>
  </si>
  <si>
    <r>
      <t>성감별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행위</t>
    </r>
  </si>
  <si>
    <t>무자격자에게</t>
  </si>
  <si>
    <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</si>
  <si>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허위진단</t>
  </si>
  <si>
    <r>
      <t>진료거부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</si>
  <si>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</si>
  <si>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면허취소</t>
    </r>
    <r>
      <rPr>
        <sz val="10"/>
        <rFont val="Arial"/>
        <family val="2"/>
      </rPr>
      <t xml:space="preserve"> </t>
    </r>
  </si>
  <si>
    <t>자격정지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</si>
  <si>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</si>
  <si>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발</t>
    </r>
  </si>
  <si>
    <t>Distingushing</t>
  </si>
  <si>
    <t>의료행위사주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</si>
  <si>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</si>
  <si>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급</t>
    </r>
  </si>
  <si>
    <t>License</t>
  </si>
  <si>
    <t>fetal</t>
  </si>
  <si>
    <t xml:space="preserve">Allowing 
unqualified </t>
  </si>
  <si>
    <t>Medical cares</t>
  </si>
  <si>
    <t>Unethical</t>
  </si>
  <si>
    <r>
      <t xml:space="preserve">8.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Sanitary Premises, by Business Type</t>
    </r>
  </si>
  <si>
    <r>
      <t xml:space="preserve">41.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Home Visiting Health Service</t>
    </r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</si>
  <si>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</si>
  <si>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</si>
  <si>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</si>
  <si>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</si>
  <si>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</si>
  <si>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</si>
  <si>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</si>
  <si>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</si>
  <si>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</si>
  <si>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</si>
  <si>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</si>
  <si>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</si>
  <si>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</si>
  <si>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</si>
  <si>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</t>
    </r>
  </si>
  <si>
    <t>Medical  Institutions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</si>
  <si>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</si>
  <si>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</si>
  <si>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violations detected</t>
    </r>
  </si>
  <si>
    <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</si>
  <si>
    <t>광고위반</t>
  </si>
  <si>
    <t>환자유인</t>
  </si>
  <si>
    <t>준수사항</t>
  </si>
  <si>
    <t>표방위반</t>
  </si>
  <si>
    <t>시설위반</t>
  </si>
  <si>
    <t>정원위반</t>
  </si>
  <si>
    <t>허가취소</t>
  </si>
  <si>
    <t>업무정지</t>
  </si>
  <si>
    <t>시정지시</t>
  </si>
  <si>
    <t>의료행위</t>
  </si>
  <si>
    <t>Illgal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</si>
  <si>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</si>
  <si>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</si>
  <si>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</si>
  <si>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</si>
  <si>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</si>
  <si>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</si>
  <si>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</si>
  <si>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</si>
  <si>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</si>
  <si>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</si>
  <si>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Practice</t>
  </si>
  <si>
    <t>Rectification</t>
  </si>
  <si>
    <t>advertising</t>
  </si>
  <si>
    <t>of patients</t>
  </si>
  <si>
    <t>non-compliance</t>
  </si>
  <si>
    <t>a specialist</t>
  </si>
  <si>
    <t>facilities</t>
  </si>
  <si>
    <t>conditions</t>
  </si>
  <si>
    <t>ordered</t>
  </si>
  <si>
    <t>(Unit : establishment)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</si>
  <si>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</si>
  <si>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계</t>
  </si>
  <si>
    <t>일반음식점</t>
  </si>
  <si>
    <t>단란주점</t>
  </si>
  <si>
    <t>유흥주점</t>
  </si>
  <si>
    <t>Restaurants</t>
  </si>
  <si>
    <t>General</t>
  </si>
  <si>
    <t>Public bar</t>
  </si>
  <si>
    <t>Amusement</t>
  </si>
  <si>
    <t>Contracted</t>
  </si>
  <si>
    <t>total</t>
  </si>
  <si>
    <t>Cafes</t>
  </si>
  <si>
    <t>restaurants</t>
  </si>
  <si>
    <t>Bakeries</t>
  </si>
  <si>
    <t>karaokes</t>
  </si>
  <si>
    <t>catering service</t>
  </si>
  <si>
    <t>집단급식소</t>
  </si>
  <si>
    <r>
      <t>식품·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운반</t>
    </r>
    <r>
      <rPr>
        <sz val="10"/>
        <rFont val="Arial"/>
        <family val="2"/>
      </rPr>
      <t xml:space="preserve"> ·</t>
    </r>
    <r>
      <rPr>
        <sz val="10"/>
        <rFont val="굴림"/>
        <family val="3"/>
      </rPr>
      <t>판매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</si>
  <si>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연    별</t>
  </si>
  <si>
    <t xml:space="preserve"> </t>
  </si>
  <si>
    <t xml:space="preserve"> Food manufacturing and processing businesses</t>
  </si>
  <si>
    <t>Food sales, transportation, others</t>
  </si>
  <si>
    <t>Year</t>
  </si>
  <si>
    <t>식품제조가공업</t>
  </si>
  <si>
    <t>즉석판매</t>
  </si>
  <si>
    <t>식품운반업</t>
  </si>
  <si>
    <t>식품소분판매업</t>
  </si>
  <si>
    <t>식품보존업</t>
  </si>
  <si>
    <t xml:space="preserve">용기·포장류 </t>
  </si>
  <si>
    <t>건강기능식품제조업</t>
  </si>
  <si>
    <t>건강기능식품수입업</t>
  </si>
  <si>
    <t>건강기능식품판매업</t>
  </si>
  <si>
    <t>Food</t>
  </si>
  <si>
    <t>제조가공업</t>
  </si>
  <si>
    <t>제조업</t>
  </si>
  <si>
    <t>Manufacturing</t>
  </si>
  <si>
    <t>Importing</t>
  </si>
  <si>
    <t>Sales</t>
  </si>
  <si>
    <t>Food suppliers</t>
  </si>
  <si>
    <t>manufacturing</t>
  </si>
  <si>
    <t>Improvised</t>
  </si>
  <si>
    <t>for group</t>
  </si>
  <si>
    <t>and processing</t>
  </si>
  <si>
    <t>foods</t>
  </si>
  <si>
    <t>additives</t>
  </si>
  <si>
    <t>transportation</t>
  </si>
  <si>
    <t>Food sales</t>
  </si>
  <si>
    <t>소계</t>
  </si>
  <si>
    <r>
      <t>숙박업</t>
    </r>
    <r>
      <rPr>
        <sz val="10"/>
        <rFont val="Arial"/>
        <family val="2"/>
      </rPr>
      <t xml:space="preserve"> 1)</t>
    </r>
  </si>
  <si>
    <t>목욕장업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</si>
  <si>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</si>
  <si>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</si>
  <si>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</si>
  <si>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위생관리
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</si>
  <si>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위생처리업</t>
  </si>
  <si>
    <t>세 척 제
제 조 업</t>
  </si>
  <si>
    <t>기타위생용품</t>
  </si>
  <si>
    <t>Sub-</t>
  </si>
  <si>
    <t xml:space="preserve">Hotel </t>
  </si>
  <si>
    <t>Barber</t>
  </si>
  <si>
    <t>자료 : 국민연금공단 제주지사</t>
  </si>
  <si>
    <r>
      <t xml:space="preserve">20.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Number of Patriots and Veterans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</si>
  <si>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</si>
  <si>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</si>
  <si>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</si>
  <si>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</si>
  <si>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Patriots and veterans</t>
    </r>
  </si>
  <si>
    <r>
      <t>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족</t>
    </r>
    <r>
      <rPr>
        <sz val="10"/>
        <rFont val="Arial"/>
        <family val="2"/>
      </rPr>
      <t xml:space="preserve">     Bereaved families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</si>
  <si>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Others</t>
    </r>
  </si>
  <si>
    <r>
      <t>Y</t>
    </r>
    <r>
      <rPr>
        <sz val="10"/>
        <rFont val="Arial"/>
        <family val="2"/>
      </rPr>
      <t>ear</t>
    </r>
  </si>
  <si>
    <t>계</t>
  </si>
  <si>
    <t>애국</t>
  </si>
  <si>
    <t>전상</t>
  </si>
  <si>
    <t>무공</t>
  </si>
  <si>
    <t>재일</t>
  </si>
  <si>
    <t>공상</t>
  </si>
  <si>
    <t>특별</t>
  </si>
  <si>
    <t>순국</t>
  </si>
  <si>
    <t>전몰, 전상,순직,공상 군경</t>
  </si>
  <si>
    <t>4·19</t>
  </si>
  <si>
    <t>순직</t>
  </si>
  <si>
    <t>지원</t>
  </si>
  <si>
    <t>특수</t>
  </si>
  <si>
    <t>지사</t>
  </si>
  <si>
    <t>보국</t>
  </si>
  <si>
    <t>학도</t>
  </si>
  <si>
    <t>부상자</t>
  </si>
  <si>
    <t>공무원</t>
  </si>
  <si>
    <t>공로자</t>
  </si>
  <si>
    <t>공로</t>
  </si>
  <si>
    <t>자유</t>
  </si>
  <si>
    <t>대상자</t>
  </si>
  <si>
    <t>민주</t>
  </si>
  <si>
    <t>임무</t>
  </si>
  <si>
    <t>군경</t>
  </si>
  <si>
    <t>수훈자</t>
  </si>
  <si>
    <t>의용군</t>
  </si>
  <si>
    <t>및</t>
  </si>
  <si>
    <t>의용</t>
  </si>
  <si>
    <t>순직자</t>
  </si>
  <si>
    <t>상이자</t>
  </si>
  <si>
    <t>유공자</t>
  </si>
  <si>
    <t>수행자</t>
  </si>
  <si>
    <t>Grand</t>
  </si>
  <si>
    <t>특별공</t>
  </si>
  <si>
    <t>미 망 인</t>
  </si>
  <si>
    <t>자     녀</t>
  </si>
  <si>
    <t>부     모</t>
  </si>
  <si>
    <t>군인</t>
  </si>
  <si>
    <t>total</t>
  </si>
  <si>
    <t>Total</t>
  </si>
  <si>
    <t>로상이자</t>
  </si>
  <si>
    <t>Widows</t>
  </si>
  <si>
    <t>Minor 
Children</t>
  </si>
  <si>
    <t>Parents</t>
  </si>
  <si>
    <t>2 0 0 9</t>
  </si>
  <si>
    <t>2 0 0 6</t>
  </si>
  <si>
    <t>-</t>
  </si>
  <si>
    <t>자료 : 국가보훈처</t>
  </si>
  <si>
    <r>
      <t>합</t>
    </r>
    <r>
      <rPr>
        <sz val="10"/>
        <rFont val="Arial"/>
        <family val="2"/>
      </rPr>
      <t xml:space="preserve">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</si>
  <si>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</si>
  <si>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유</t>
    </r>
    <r>
      <rPr>
        <sz val="10"/>
        <rFont val="Arial"/>
        <family val="2"/>
      </rPr>
      <t xml:space="preserve">              </t>
    </r>
    <r>
      <rPr>
        <sz val="10"/>
        <rFont val="돋움"/>
        <family val="3"/>
      </rPr>
      <t>족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</si>
  <si>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</si>
  <si>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 xml:space="preserve">21. </t>
    </r>
    <r>
      <rPr>
        <b/>
        <sz val="16"/>
        <rFont val="돋움"/>
        <family val="3"/>
      </rPr>
      <t>국가보훈대상자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취업</t>
    </r>
    <r>
      <rPr>
        <b/>
        <sz val="16"/>
        <rFont val="Arial"/>
        <family val="2"/>
      </rPr>
      <t xml:space="preserve">  Employment of Patriots &amp; Veterans, and Bereaved Families</t>
    </r>
  </si>
  <si>
    <t xml:space="preserve">2 0 1 0 </t>
  </si>
  <si>
    <r>
      <t xml:space="preserve">22.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자녀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취학</t>
    </r>
    <r>
      <rPr>
        <b/>
        <sz val="18"/>
        <rFont val="Arial"/>
        <family val="2"/>
      </rPr>
      <t xml:space="preserve">       Educational Benefits for Patriots &amp; Veterans, and Their Families</t>
    </r>
  </si>
  <si>
    <r>
      <t>합</t>
    </r>
    <r>
      <rPr>
        <sz val="10"/>
        <rFont val="Arial"/>
        <family val="2"/>
      </rPr>
      <t xml:space="preserve">       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</si>
  <si>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자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</si>
  <si>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</si>
  <si>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자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>녀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</si>
  <si>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</si>
  <si>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</si>
  <si>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</si>
  <si>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t>Beauty</t>
  </si>
  <si>
    <t xml:space="preserve">Sanitary 
service </t>
  </si>
  <si>
    <t>Sanitary</t>
  </si>
  <si>
    <t>Soap,</t>
  </si>
  <si>
    <t>Total</t>
  </si>
  <si>
    <t>businesses</t>
  </si>
  <si>
    <t>Bath houses</t>
  </si>
  <si>
    <t>Laundry</t>
  </si>
  <si>
    <t>business</t>
  </si>
  <si>
    <t>cleaning</t>
  </si>
  <si>
    <t>detergents, etc.</t>
  </si>
  <si>
    <t>합계</t>
  </si>
  <si>
    <t>콜레라</t>
  </si>
  <si>
    <t>페스트</t>
  </si>
  <si>
    <t>파라티푸스</t>
  </si>
  <si>
    <t>세균성이질</t>
  </si>
  <si>
    <t>Cholera</t>
  </si>
  <si>
    <t>Plague</t>
  </si>
  <si>
    <t>Paratyphoid fever</t>
  </si>
  <si>
    <t>Shigellosis</t>
  </si>
  <si>
    <t>Enterohemorrhagic E. coli</t>
  </si>
  <si>
    <t>디프테리아</t>
  </si>
  <si>
    <t>백일해</t>
  </si>
  <si>
    <t>파상풍</t>
  </si>
  <si>
    <t>홍역</t>
  </si>
  <si>
    <t>풍진</t>
  </si>
  <si>
    <t>수두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</si>
  <si>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</si>
  <si>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</si>
  <si>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</si>
  <si>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</si>
  <si>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</si>
  <si>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</si>
  <si>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</si>
  <si>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</si>
  <si>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Varicella</t>
  </si>
  <si>
    <r>
      <t xml:space="preserve">12. </t>
    </r>
    <r>
      <rPr>
        <b/>
        <sz val="18"/>
        <rFont val="굴림"/>
        <family val="3"/>
      </rPr>
      <t>결핵환자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Registered Tuberculosis Patients</t>
    </r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</si>
  <si>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</t>
    </r>
    <r>
      <rPr>
        <sz val="10"/>
        <rFont val="Arial"/>
        <family val="2"/>
      </rPr>
      <t>(</t>
    </r>
    <r>
      <rPr>
        <sz val="10"/>
        <rFont val="굴림"/>
        <family val="3"/>
      </rPr>
      <t>신고</t>
    </r>
    <r>
      <rPr>
        <sz val="10"/>
        <rFont val="Arial"/>
        <family val="2"/>
      </rPr>
      <t>)</t>
    </r>
    <r>
      <rPr>
        <sz val="10"/>
        <rFont val="굴림"/>
        <family val="3"/>
      </rPr>
      <t>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환자수</t>
    </r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</si>
  <si>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결핵예방</t>
    </r>
  </si>
  <si>
    <r>
      <t>초치료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실패자</t>
    </r>
  </si>
  <si>
    <r>
      <t>중단후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재등록</t>
    </r>
  </si>
  <si>
    <r>
      <t>보건소</t>
    </r>
    <r>
      <rPr>
        <sz val="10"/>
        <rFont val="Arial"/>
        <family val="2"/>
      </rPr>
      <t xml:space="preserve"> Health center</t>
    </r>
  </si>
  <si>
    <t xml:space="preserve">Treatment </t>
  </si>
  <si>
    <t>after failure</t>
  </si>
  <si>
    <t>after efault</t>
  </si>
  <si>
    <t>school-
children</t>
  </si>
  <si>
    <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결핵검진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실적</t>
    </r>
  </si>
  <si>
    <r>
      <t>병</t>
    </r>
    <r>
      <rPr>
        <sz val="10"/>
        <rFont val="Arial"/>
        <family val="2"/>
      </rPr>
      <t xml:space="preserve">․ </t>
    </r>
    <r>
      <rPr>
        <sz val="10"/>
        <rFont val="굴림"/>
        <family val="3"/>
      </rPr>
      <t>의원</t>
    </r>
    <r>
      <rPr>
        <sz val="10"/>
        <rFont val="Arial"/>
        <family val="2"/>
      </rPr>
      <t xml:space="preserve"> Hospitals &amp; Clinics</t>
    </r>
  </si>
  <si>
    <r>
      <t>검사건수</t>
    </r>
    <r>
      <rPr>
        <sz val="10"/>
        <rFont val="Arial"/>
        <family val="2"/>
      </rPr>
      <t xml:space="preserve"> Cases of the exam</t>
    </r>
  </si>
  <si>
    <r>
      <t>발견환자수</t>
    </r>
    <r>
      <rPr>
        <sz val="10"/>
        <rFont val="Arial"/>
        <family val="2"/>
      </rPr>
      <t xml:space="preserve"> No. of patients discovered</t>
    </r>
  </si>
  <si>
    <r>
      <t>X-</t>
    </r>
    <r>
      <rPr>
        <sz val="10"/>
        <rFont val="굴림"/>
        <family val="3"/>
      </rPr>
      <t>선검사</t>
    </r>
  </si>
  <si>
    <t>school-
children</t>
  </si>
  <si>
    <r>
      <t xml:space="preserve">사업장
</t>
    </r>
    <r>
      <rPr>
        <sz val="10"/>
        <rFont val="Arial"/>
        <family val="2"/>
      </rPr>
      <t>Work place</t>
    </r>
  </si>
  <si>
    <r>
      <t xml:space="preserve">적용인구
</t>
    </r>
    <r>
      <rPr>
        <sz val="10"/>
        <rFont val="Arial"/>
        <family val="2"/>
      </rPr>
      <t>Covered persons</t>
    </r>
  </si>
  <si>
    <r>
      <t xml:space="preserve">사업장
</t>
    </r>
    <r>
      <rPr>
        <sz val="10"/>
        <rFont val="Arial"/>
        <family val="2"/>
      </rPr>
      <t>Workplace</t>
    </r>
  </si>
  <si>
    <t xml:space="preserve"> 세 대 주householder</t>
  </si>
  <si>
    <r>
      <t xml:space="preserve">가입자
</t>
    </r>
    <r>
      <rPr>
        <sz val="10"/>
        <rFont val="Arial"/>
        <family val="2"/>
      </rPr>
      <t>Insured</t>
    </r>
  </si>
  <si>
    <r>
      <t xml:space="preserve">피부양자
</t>
    </r>
    <r>
      <rPr>
        <sz val="10"/>
        <rFont val="Arial"/>
        <family val="2"/>
      </rPr>
      <t>Dependents</t>
    </r>
  </si>
  <si>
    <r>
      <t xml:space="preserve">16. </t>
    </r>
    <r>
      <rPr>
        <b/>
        <sz val="18"/>
        <rFont val="한양신명조,한컴돋움"/>
        <family val="3"/>
      </rPr>
      <t>건강보험급여</t>
    </r>
    <r>
      <rPr>
        <b/>
        <sz val="18"/>
        <rFont val="Arial"/>
        <family val="2"/>
      </rPr>
      <t xml:space="preserve"> Benefits in Medical Insurance</t>
    </r>
  </si>
  <si>
    <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천원</t>
    </r>
    <r>
      <rPr>
        <sz val="10"/>
        <rFont val="Arial"/>
        <family val="2"/>
      </rPr>
      <t>)</t>
    </r>
  </si>
  <si>
    <t>(Unit : case, 1,000won)</t>
  </si>
  <si>
    <t>연    별</t>
  </si>
  <si>
    <t>힙 계</t>
  </si>
  <si>
    <t>직 장(근로자)</t>
  </si>
  <si>
    <t>공무원·교직원 </t>
  </si>
  <si>
    <t>Year</t>
  </si>
  <si>
    <t>Government employees and private school teachers</t>
  </si>
  <si>
    <t>급여종류별</t>
  </si>
  <si>
    <t>건 수 
Cases</t>
  </si>
  <si>
    <t>금  액 
Amount</t>
  </si>
  <si>
    <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일</t>
    </r>
    <r>
      <rPr>
        <sz val="10"/>
        <rFont val="Arial"/>
        <family val="2"/>
      </rPr>
      <t xml:space="preserve">, </t>
    </r>
    <r>
      <rPr>
        <sz val="10"/>
        <rFont val="한양신명조,한컴돋움"/>
        <family val="3"/>
      </rPr>
      <t>천원</t>
    </r>
    <r>
      <rPr>
        <sz val="10"/>
        <rFont val="Arial"/>
        <family val="2"/>
      </rPr>
      <t>)</t>
    </r>
  </si>
  <si>
    <t>(Unit : case, day, 1,000won)</t>
  </si>
  <si>
    <r>
      <t xml:space="preserve">  </t>
    </r>
    <r>
      <rPr>
        <sz val="10"/>
        <rFont val="한양신명조,한컴돋움"/>
        <family val="3"/>
      </rPr>
      <t>일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 
Days </t>
    </r>
  </si>
  <si>
    <r>
      <t>진</t>
    </r>
    <r>
      <rPr>
        <sz val="10"/>
        <rFont val="Arial"/>
        <family val="2"/>
      </rPr>
      <t xml:space="preserve">     </t>
    </r>
    <r>
      <rPr>
        <sz val="10"/>
        <rFont val="한양신명조,한컴돋움"/>
        <family val="3"/>
      </rPr>
      <t>료</t>
    </r>
    <r>
      <rPr>
        <sz val="10"/>
        <rFont val="Arial"/>
        <family val="2"/>
      </rPr>
      <t xml:space="preserve">     </t>
    </r>
    <r>
      <rPr>
        <sz val="10"/>
        <rFont val="한양신명조,한컴돋움"/>
        <family val="3"/>
      </rPr>
      <t>비</t>
    </r>
    <r>
      <rPr>
        <sz val="10"/>
        <rFont val="Arial"/>
        <family val="2"/>
      </rPr>
      <t xml:space="preserve">   
 Amount of medical fees</t>
    </r>
  </si>
  <si>
    <r>
      <t>연</t>
    </r>
    <r>
      <rPr>
        <sz val="11"/>
        <rFont val="Arial"/>
        <family val="2"/>
      </rPr>
      <t xml:space="preserve">    </t>
    </r>
    <r>
      <rPr>
        <sz val="11"/>
        <rFont val="돋움"/>
        <family val="3"/>
      </rPr>
      <t>별</t>
    </r>
  </si>
  <si>
    <r>
      <t>내</t>
    </r>
    <r>
      <rPr>
        <sz val="10"/>
        <rFont val="Arial"/>
        <family val="2"/>
      </rPr>
      <t xml:space="preserve">   </t>
    </r>
    <r>
      <rPr>
        <sz val="10"/>
        <rFont val="한양신명조,한컴돋움"/>
        <family val="3"/>
      </rPr>
      <t>원</t>
    </r>
  </si>
  <si>
    <r>
      <t>진</t>
    </r>
    <r>
      <rPr>
        <sz val="10"/>
        <rFont val="Arial"/>
        <family val="2"/>
      </rPr>
      <t xml:space="preserve">   </t>
    </r>
    <r>
      <rPr>
        <sz val="10"/>
        <rFont val="한양신명조,한컴돋움"/>
        <family val="3"/>
      </rPr>
      <t>료</t>
    </r>
  </si>
  <si>
    <t>공단부담</t>
  </si>
  <si>
    <t>Covered by Insurance Corporation</t>
  </si>
  <si>
    <r>
      <t xml:space="preserve">19.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지급현황</t>
    </r>
    <r>
      <rPr>
        <b/>
        <sz val="18"/>
        <rFont val="Arial"/>
        <family val="2"/>
      </rPr>
      <t xml:space="preserve">          Paying  Benefit National Pension Insurant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</si>
  <si>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</si>
  <si>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계
</t>
    </r>
    <r>
      <rPr>
        <sz val="10"/>
        <rFont val="Arial"/>
        <family val="2"/>
      </rPr>
      <t>Total</t>
    </r>
  </si>
  <si>
    <r>
      <t>연</t>
    </r>
    <r>
      <rPr>
        <sz val="10"/>
        <rFont val="Arial"/>
        <family val="2"/>
      </rPr>
      <t xml:space="preserve">                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Pension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</si>
  <si>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</si>
  <si>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노령연금</t>
    </r>
    <r>
      <rPr>
        <sz val="10"/>
        <rFont val="Arial"/>
        <family val="2"/>
      </rPr>
      <t xml:space="preserve">  Old-age Pension</t>
    </r>
  </si>
  <si>
    <t>장애연금
Disability   Pension</t>
  </si>
  <si>
    <r>
      <t xml:space="preserve">유족연금
</t>
    </r>
    <r>
      <rPr>
        <sz val="10"/>
        <rFont val="Arial"/>
        <family val="2"/>
      </rPr>
      <t>Survivor Pension</t>
    </r>
  </si>
  <si>
    <t>특  례
Special</t>
  </si>
  <si>
    <t>완  전</t>
  </si>
  <si>
    <t>감  액
Reduction</t>
  </si>
  <si>
    <t>조 기
Early</t>
  </si>
  <si>
    <t>분  할</t>
  </si>
  <si>
    <r>
      <t xml:space="preserve">수급자수
</t>
    </r>
    <r>
      <rPr>
        <sz val="8"/>
        <rFont val="Arial"/>
        <family val="2"/>
      </rPr>
      <t>No. of Recipients</t>
    </r>
  </si>
  <si>
    <r>
      <t xml:space="preserve">금액
</t>
    </r>
    <r>
      <rPr>
        <sz val="10"/>
        <rFont val="Arial"/>
        <family val="2"/>
      </rPr>
      <t>Amount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</si>
  <si>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A lump sum allowance</t>
    </r>
  </si>
  <si>
    <r>
      <t>장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애
</t>
    </r>
    <r>
      <rPr>
        <sz val="10"/>
        <rFont val="Arial"/>
        <family val="2"/>
      </rPr>
      <t>Disability</t>
    </r>
  </si>
  <si>
    <r>
      <t>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환
</t>
    </r>
    <r>
      <rPr>
        <sz val="10"/>
        <rFont val="Arial"/>
        <family val="2"/>
      </rPr>
      <t>Restoration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</si>
  <si>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망
</t>
    </r>
    <r>
      <rPr>
        <sz val="10"/>
        <rFont val="Arial"/>
        <family val="2"/>
      </rPr>
      <t>Death</t>
    </r>
  </si>
  <si>
    <r>
      <t xml:space="preserve">24. </t>
    </r>
    <r>
      <rPr>
        <b/>
        <sz val="18"/>
        <rFont val="굴림"/>
        <family val="3"/>
      </rPr>
      <t>적십자회비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모금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구호실적</t>
    </r>
    <r>
      <rPr>
        <b/>
        <sz val="18"/>
        <rFont val="Arial"/>
        <family val="2"/>
      </rPr>
      <t xml:space="preserve">     Membership fees and Relief Aids of The National Red Cross</t>
    </r>
  </si>
  <si>
    <t>시설수</t>
  </si>
  <si>
    <t>신고</t>
  </si>
  <si>
    <t>미신고</t>
  </si>
  <si>
    <t>Persons</t>
  </si>
  <si>
    <r>
      <t xml:space="preserve">26. </t>
    </r>
    <r>
      <rPr>
        <b/>
        <sz val="18"/>
        <rFont val="굴림"/>
        <family val="3"/>
      </rPr>
      <t>노인주거복지시설</t>
    </r>
    <r>
      <rPr>
        <b/>
        <sz val="18"/>
        <rFont val="Arial"/>
        <family val="2"/>
      </rPr>
      <t xml:space="preserve">              Senior Home Service Facilities   </t>
    </r>
  </si>
  <si>
    <r>
      <t xml:space="preserve">27. </t>
    </r>
    <r>
      <rPr>
        <b/>
        <sz val="18"/>
        <rFont val="굴림"/>
        <family val="3"/>
      </rPr>
      <t>노인의료복지시설</t>
    </r>
    <r>
      <rPr>
        <b/>
        <sz val="18"/>
        <rFont val="Arial"/>
        <family val="2"/>
      </rPr>
      <t xml:space="preserve">   Senior Medical Service Facilities   </t>
    </r>
  </si>
  <si>
    <t>노인요양시설</t>
  </si>
  <si>
    <t>노인요양공동생활가정</t>
  </si>
  <si>
    <t>노인전문병원</t>
  </si>
  <si>
    <t>Nursing</t>
  </si>
  <si>
    <t xml:space="preserve">           (Unit : number, person)</t>
  </si>
  <si>
    <t>a visit Nursing</t>
  </si>
  <si>
    <t>Day and night care center</t>
  </si>
  <si>
    <t>소    계
Sub_Total</t>
  </si>
  <si>
    <t>개인단위보장 특례
Guaranteed personal unit</t>
  </si>
  <si>
    <t>타법령에 의한 특례
By other laws</t>
  </si>
  <si>
    <r>
      <t xml:space="preserve">30. </t>
    </r>
    <r>
      <rPr>
        <b/>
        <sz val="18"/>
        <rFont val="굴림"/>
        <family val="3"/>
      </rPr>
      <t>여성복지시설</t>
    </r>
    <r>
      <rPr>
        <b/>
        <sz val="18"/>
        <rFont val="Arial"/>
        <family val="2"/>
      </rPr>
      <t xml:space="preserve">          Women's Welfare Institutions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</si>
  <si>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</si>
  <si>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</si>
  <si>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</si>
  <si>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r>
      <t xml:space="preserve">연말현재
생활인원
</t>
    </r>
    <r>
      <rPr>
        <sz val="10"/>
        <rFont val="Arial"/>
        <family val="2"/>
      </rPr>
      <t>Inmates as
of year-end</t>
    </r>
  </si>
  <si>
    <r>
      <t xml:space="preserve">31.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담</t>
    </r>
    <r>
      <rPr>
        <b/>
        <sz val="18"/>
        <rFont val="Arial"/>
        <family val="2"/>
      </rPr>
      <t xml:space="preserve">          Counseling Activities for Women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</si>
  <si>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</si>
  <si>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Admitted</t>
  </si>
  <si>
    <t>Discharged</t>
  </si>
  <si>
    <t>위탁자</t>
  </si>
  <si>
    <t>무연고자</t>
  </si>
  <si>
    <t>연고자</t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</si>
  <si>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</si>
  <si>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</si>
  <si>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</si>
  <si>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</si>
  <si>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</si>
  <si>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</si>
  <si>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</si>
  <si>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</si>
  <si>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</si>
  <si>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</si>
  <si>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</si>
  <si>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</si>
  <si>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Referrals</t>
  </si>
  <si>
    <t>relatives</t>
  </si>
  <si>
    <t>Employed</t>
  </si>
  <si>
    <t>Transfer</t>
  </si>
  <si>
    <t>disabled</t>
  </si>
  <si>
    <t>retarded</t>
  </si>
  <si>
    <r>
      <t xml:space="preserve">35.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Registered Disabled Persons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</si>
  <si>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</si>
  <si>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t>(Unit : person, %)</t>
  </si>
  <si>
    <t>Households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</si>
  <si>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</si>
  <si>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치면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세마
</t>
    </r>
    <r>
      <rPr>
        <sz val="10"/>
        <rFont val="Arial"/>
        <family val="2"/>
      </rPr>
      <t>Oral prophylaxis</t>
    </r>
  </si>
  <si>
    <r>
      <t>불소용액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양치사업
</t>
    </r>
    <r>
      <rPr>
        <sz val="10"/>
        <rFont val="Arial"/>
        <family val="2"/>
      </rPr>
      <t>Fluoride mouth rinsing</t>
    </r>
  </si>
  <si>
    <r>
      <t>치아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홈메우기
</t>
    </r>
    <r>
      <rPr>
        <sz val="10"/>
        <rFont val="Arial"/>
        <family val="2"/>
      </rPr>
      <t>Pit and fissure sealing</t>
    </r>
  </si>
  <si>
    <r>
      <t>노인의치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보철사업
</t>
    </r>
    <r>
      <rPr>
        <sz val="10"/>
        <rFont val="Arial"/>
        <family val="2"/>
      </rPr>
      <t>Denture for older</t>
    </r>
    <r>
      <rPr>
        <sz val="10"/>
        <rFont val="Arial"/>
        <family val="2"/>
      </rPr>
      <t xml:space="preserve"> </t>
    </r>
  </si>
  <si>
    <t>회수
Case</t>
  </si>
  <si>
    <t>건수
Case</t>
  </si>
  <si>
    <r>
      <t xml:space="preserve">치아수
</t>
    </r>
    <r>
      <rPr>
        <sz val="10"/>
        <rFont val="Arial"/>
        <family val="2"/>
      </rPr>
      <t>A tooth</t>
    </r>
  </si>
  <si>
    <t xml:space="preserve">   주 : 기타에는 식이조절, 교환기유치발거, 우식병소충전, 유치치수절단 등 포함</t>
  </si>
  <si>
    <t>2 0 0 8</t>
  </si>
  <si>
    <t>2 0 0 5</t>
  </si>
  <si>
    <r>
      <t>2</t>
    </r>
    <r>
      <rPr>
        <sz val="10"/>
        <rFont val="Arial"/>
        <family val="2"/>
      </rPr>
      <t xml:space="preserve"> 0 0 9</t>
    </r>
  </si>
  <si>
    <t>자료 :  제주특별자치도 보건위생과</t>
  </si>
  <si>
    <t xml:space="preserve"> Source : Jeju Special Self-Governing Province Health &amp; Sanitation Div.</t>
  </si>
  <si>
    <t xml:space="preserve">   주 : 1) 보건의료원이하 제외</t>
  </si>
  <si>
    <t xml:space="preserve">   Note : 1) Excluding health clinics to primary health care center</t>
  </si>
  <si>
    <t xml:space="preserve">         2) 군인병원 제외</t>
  </si>
  <si>
    <t>2) Excluding army hospitals</t>
  </si>
  <si>
    <t xml:space="preserve">         3) 정신병원, 결핵병원, 나병원 포함</t>
  </si>
  <si>
    <t>3) Including hospitals for mental ills or T.B. patients, leprosariums</t>
  </si>
  <si>
    <t>자료 :  제주특별자치도 보건위생과</t>
  </si>
  <si>
    <t xml:space="preserve"> Source : Jeju Special Self-Governing Province Health &amp; Sanitation Div.</t>
  </si>
  <si>
    <t xml:space="preserve">   주 : 1) 의사 - 의료종사자만 포함</t>
  </si>
  <si>
    <t xml:space="preserve">    Note : 1) doctor-only who is engaging in medicine</t>
  </si>
  <si>
    <t xml:space="preserve">         2) 약사 - 개인약국 약사 제외함</t>
  </si>
  <si>
    <t xml:space="preserve">              2) Excluding pharmacists of private-run pharmacies</t>
  </si>
  <si>
    <t>자료 :  제주특별자치도 보건위생과</t>
  </si>
  <si>
    <t xml:space="preserve"> Source : Jeju Special Self-Governing Province Health &amp; Sanitation Div.</t>
  </si>
  <si>
    <r>
      <t xml:space="preserve">   주 : 정원기준</t>
    </r>
  </si>
  <si>
    <r>
      <t xml:space="preserve">6. </t>
    </r>
    <r>
      <rPr>
        <b/>
        <sz val="16"/>
        <rFont val="굴림"/>
        <family val="3"/>
      </rPr>
      <t>의약품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등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제조업소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판매업소</t>
    </r>
    <r>
      <rPr>
        <b/>
        <sz val="16"/>
        <rFont val="Arial"/>
        <family val="2"/>
      </rPr>
      <t xml:space="preserve">     Manufacturers and Stores of Pharmaceutical Goods etc.</t>
    </r>
  </si>
  <si>
    <t>자료 : 식품의약품안전청, 제주특별자치도 보건위생과</t>
  </si>
  <si>
    <t>Source : Korea Food and Drug Administration, Jeju Special Self-Governing Province Health &amp; Sanitation Div.</t>
  </si>
  <si>
    <t>주 : 1. 식품소분 판매업 : 식품소분업, 식용얼음판매업, 식품자동판매기영업, 유통전문판매업, 집단급식소 식품판매업, 식품 등 수입판매업, 기타 식품판매업</t>
  </si>
  <si>
    <t xml:space="preserve">       2. 식품 보존업 : 식품조사 처리업, 식품냉동·냉장업</t>
  </si>
  <si>
    <t xml:space="preserve">       3. 용기·포장지제조업, 옹기류 제조업(이상 식품위생법 시행령 제7조 : 2008.2)</t>
  </si>
  <si>
    <t xml:space="preserve">          - 건강기능식품 제조업 : 건강기능식품전문제조업, 건강기능식품벤처제조업</t>
  </si>
  <si>
    <t xml:space="preserve">          - 건강기능식품 수입업</t>
  </si>
  <si>
    <t xml:space="preserve">          - 건강기능식품판매업 : 건강기능식품 일반판매업, 건강기능식품유통전문판매업으로 분류</t>
  </si>
  <si>
    <t>자료 :  위생관리과</t>
  </si>
  <si>
    <t xml:space="preserve">    Source : Health  Management Div.</t>
  </si>
  <si>
    <t xml:space="preserve">   주 : 관광호텔을 포함한 수치임</t>
  </si>
  <si>
    <t xml:space="preserve">    Note : Including tourist hotels</t>
  </si>
  <si>
    <t>자료 :  제주특별자치도 보건위생과</t>
  </si>
  <si>
    <t xml:space="preserve"> Source : Jeju Special Self-Governing Province Health &amp; Sanitation Div.</t>
  </si>
  <si>
    <t xml:space="preserve">   주 : 1) DT는 2005년 신규사업임</t>
  </si>
  <si>
    <t xml:space="preserve">         2) B.C.G.는 보건소에서 실시되는 것에 한정됨</t>
  </si>
  <si>
    <t xml:space="preserve">   주 : 기타는 수막구균성 수막염(meningococcal meningitis), 레지오넬라증(legionellosis), 비브리오패혈증(V.vulnificussepsis),발진열(murinetyphus), 탄저(anthrax), 공수병(rabies), 후천성면역결핍증(AIDS)을 포함.</t>
  </si>
  <si>
    <t>자료 :  제주특별자치도 보건위생과</t>
  </si>
  <si>
    <t xml:space="preserve"> Source : Jeju Special Self-Governing Province Health &amp; Sanitation Div.</t>
  </si>
  <si>
    <t xml:space="preserve">    주: ‘관리구분별’의 분류변경으로 2007년부터 ‘한센서비스대상자’ 추가 (2006년 이전은 요관찰(Surveillance) 요보호(Care)의 합계)</t>
  </si>
  <si>
    <r>
      <t xml:space="preserve">13.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구강보건사업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Oral health activities at health centers</t>
    </r>
  </si>
  <si>
    <t>자료 : 국민건강보험공단</t>
  </si>
  <si>
    <t xml:space="preserve">  주 : 지역) 제주도 주민등록상 주소지 가입자(일반 사병 포함), 지역의 가입자는 적용대상을 말함.</t>
  </si>
  <si>
    <t>자료 : 국민건강보험공단</t>
  </si>
  <si>
    <t>Source : National Health Insurance Corporation</t>
  </si>
  <si>
    <r>
      <t xml:space="preserve">17. </t>
    </r>
    <r>
      <rPr>
        <b/>
        <sz val="17"/>
        <rFont val="한양신명조,한컴돋움"/>
        <family val="3"/>
      </rPr>
      <t>건강보험대상자</t>
    </r>
    <r>
      <rPr>
        <b/>
        <sz val="17"/>
        <rFont val="Arial"/>
        <family val="2"/>
      </rPr>
      <t xml:space="preserve"> </t>
    </r>
    <r>
      <rPr>
        <b/>
        <sz val="17"/>
        <rFont val="한양신명조,한컴돋움"/>
        <family val="3"/>
      </rPr>
      <t>진료실적</t>
    </r>
    <r>
      <rPr>
        <b/>
        <sz val="17"/>
        <rFont val="Arial"/>
        <family val="2"/>
      </rPr>
      <t xml:space="preserve">     Medical Treatment Activities of The Medically Insured</t>
    </r>
  </si>
  <si>
    <t>주 : 1) 약국의 처방조제 입내원일수는 총계의 입내원일수에서 제외함 (2009년 이후)</t>
  </si>
  <si>
    <t xml:space="preserve">      2) 2005년~2008년 입내원일수는 약국의 처방조제 포함된 수치임</t>
  </si>
  <si>
    <t>자료 : 제주특별자치도 보훈청</t>
  </si>
  <si>
    <t xml:space="preserve">                       Source :  Jeju Special Self-Governing Province Office of Patriots/Veterans Affairs</t>
  </si>
  <si>
    <t xml:space="preserve">Source :  Jeju Special Self-Governing Province  Office of Patriots/Veterans Affairs   </t>
  </si>
  <si>
    <t>자료 : 대한적십자사 제주특별자치도지사</t>
  </si>
  <si>
    <r>
      <t>자료 : 제주특별자치도 노인장애인복지과</t>
    </r>
  </si>
  <si>
    <t xml:space="preserve">Source : Jeju Special Self-Governing Province Aged &amp; Disabled People's Welfare Division </t>
  </si>
  <si>
    <r>
      <t>자료 : 제주특별자치도 노인장애인복지과</t>
    </r>
  </si>
  <si>
    <t xml:space="preserve">Source : Jeju Special Self-Governing Province Aged &amp; Disabled People's Welfare Division </t>
  </si>
  <si>
    <t>자료 : 제주특별자치도 노인장애인복지과, 보건위생과</t>
  </si>
  <si>
    <r>
      <t>자료 : 제주특별자치도 노인장애인복지과</t>
    </r>
  </si>
  <si>
    <t>자료 : 제주특별자치도 여성가족정책과</t>
  </si>
  <si>
    <t xml:space="preserve"> Source : Jeju Special Self-Governing Province Women &amp; Family Policy Division</t>
  </si>
  <si>
    <t>자료 : 제주특별자치도 노인장애인복지과</t>
  </si>
  <si>
    <t xml:space="preserve">  Source : Jeju Special Self-Governing Province Senior Citizens and Physically Challenged Welfare Div.</t>
  </si>
  <si>
    <r>
      <t>37.</t>
    </r>
    <r>
      <rPr>
        <b/>
        <sz val="18"/>
        <rFont val="HY중고딕"/>
        <family val="1"/>
      </rPr>
      <t>요보호아동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보호내용</t>
    </r>
    <r>
      <rPr>
        <b/>
        <sz val="18"/>
        <rFont val="Arial"/>
        <family val="2"/>
      </rPr>
      <t xml:space="preserve">  
Status of children needing protection and results of treatment </t>
    </r>
  </si>
  <si>
    <t>Source : Jeju Special Self-Governing Province Senior Citizens and Physically Challenged Welfare Div.</t>
  </si>
  <si>
    <t xml:space="preserve">  주  : 개인묘지 미포함</t>
  </si>
  <si>
    <t>자료 :제주특별자치도 보건위생과</t>
  </si>
  <si>
    <t>Source : Jeju Special Self-Governing Province Health &amp; Hygiene Div.</t>
  </si>
  <si>
    <t>자료 : 제주특별자치도 보건위생과</t>
  </si>
  <si>
    <t>자료 : 주민생활지원과</t>
  </si>
  <si>
    <t>Source : Community Support Div.</t>
  </si>
  <si>
    <t>Sub-total</t>
  </si>
  <si>
    <t>Public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</si>
  <si>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By place</t>
    </r>
  </si>
  <si>
    <r>
      <t>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Occupation</t>
    </r>
  </si>
  <si>
    <r>
      <t xml:space="preserve">혈액원
</t>
    </r>
    <r>
      <rPr>
        <sz val="10"/>
        <rFont val="Arial"/>
        <family val="2"/>
      </rPr>
      <t>Blood
Center</t>
    </r>
  </si>
  <si>
    <r>
      <t xml:space="preserve">헌혈의집
</t>
    </r>
    <r>
      <rPr>
        <sz val="10"/>
        <rFont val="Arial"/>
        <family val="2"/>
      </rPr>
      <t>Blood
donation
Center</t>
    </r>
  </si>
  <si>
    <r>
      <t xml:space="preserve">가두
</t>
    </r>
    <r>
      <rPr>
        <sz val="10"/>
        <rFont val="Arial"/>
        <family val="2"/>
      </rPr>
      <t>Street campaign</t>
    </r>
  </si>
  <si>
    <r>
      <t xml:space="preserve">군부대
</t>
    </r>
    <r>
      <rPr>
        <sz val="10"/>
        <rFont val="Arial"/>
        <family val="2"/>
      </rPr>
      <t>Military 
Unit</t>
    </r>
  </si>
  <si>
    <r>
      <t xml:space="preserve">예비군
훈련장
</t>
    </r>
    <r>
      <rPr>
        <sz val="10"/>
        <rFont val="Arial"/>
        <family val="2"/>
      </rPr>
      <t>Reserve forces
training center</t>
    </r>
  </si>
  <si>
    <r>
      <t xml:space="preserve">학교
</t>
    </r>
    <r>
      <rPr>
        <sz val="10"/>
        <rFont val="Arial"/>
        <family val="2"/>
      </rPr>
      <t>School</t>
    </r>
  </si>
  <si>
    <r>
      <t xml:space="preserve">직장
</t>
    </r>
    <r>
      <rPr>
        <sz val="10"/>
        <rFont val="Arial"/>
        <family val="2"/>
      </rPr>
      <t>Company</t>
    </r>
  </si>
  <si>
    <r>
      <t xml:space="preserve">학생
</t>
    </r>
    <r>
      <rPr>
        <sz val="10"/>
        <rFont val="Arial"/>
        <family val="2"/>
      </rPr>
      <t>Student</t>
    </r>
  </si>
  <si>
    <r>
      <t xml:space="preserve">공무원
</t>
    </r>
    <r>
      <rPr>
        <sz val="10"/>
        <rFont val="Arial"/>
        <family val="2"/>
      </rPr>
      <t>Public servant</t>
    </r>
  </si>
  <si>
    <r>
      <t xml:space="preserve">회사원
</t>
    </r>
    <r>
      <rPr>
        <sz val="10"/>
        <rFont val="Arial"/>
        <family val="2"/>
      </rPr>
      <t>Worker</t>
    </r>
  </si>
  <si>
    <t>군인
Soldier</t>
  </si>
  <si>
    <t>연  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</si>
  <si>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By Age-group</t>
    </r>
  </si>
  <si>
    <r>
      <t>혈액형별</t>
    </r>
    <r>
      <rPr>
        <sz val="10"/>
        <rFont val="Arial"/>
        <family val="2"/>
      </rPr>
      <t xml:space="preserve">    By type of blood</t>
    </r>
  </si>
  <si>
    <r>
      <t>16 - 19</t>
    </r>
    <r>
      <rPr>
        <sz val="10"/>
        <rFont val="굴림"/>
        <family val="3"/>
      </rPr>
      <t>세</t>
    </r>
  </si>
  <si>
    <r>
      <t>20 - 29</t>
    </r>
    <r>
      <rPr>
        <sz val="10"/>
        <rFont val="굴림"/>
        <family val="3"/>
      </rPr>
      <t>세</t>
    </r>
  </si>
  <si>
    <r>
      <t>30 - 39</t>
    </r>
    <r>
      <rPr>
        <sz val="10"/>
        <rFont val="굴림"/>
        <family val="3"/>
      </rPr>
      <t>세</t>
    </r>
  </si>
  <si>
    <r>
      <t>40 - 49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</si>
  <si>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세이상</t>
    </r>
  </si>
  <si>
    <t>A</t>
  </si>
  <si>
    <t>B</t>
  </si>
  <si>
    <t>O</t>
  </si>
  <si>
    <t>AB</t>
  </si>
  <si>
    <t>Years old</t>
  </si>
  <si>
    <t>Years old
and over</t>
  </si>
  <si>
    <t xml:space="preserve">Source : The Republic of Korea National Red Cross All Lights Reserved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</si>
  <si>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건수</t>
    </r>
    <r>
      <rPr>
        <sz val="10"/>
        <rFont val="Arial"/>
        <family val="2"/>
      </rPr>
      <t>)</t>
    </r>
  </si>
  <si>
    <t>(Unit : number, person, case)</t>
  </si>
  <si>
    <t>등록가구</t>
  </si>
  <si>
    <t>방문건수</t>
  </si>
  <si>
    <r>
      <t>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</si>
  <si>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집단교육및</t>
  </si>
  <si>
    <t>Registration</t>
  </si>
  <si>
    <t>No. of</t>
  </si>
  <si>
    <t>암</t>
  </si>
  <si>
    <t>당뇨병</t>
  </si>
  <si>
    <t>고혈압</t>
  </si>
  <si>
    <t>관절염</t>
  </si>
  <si>
    <t>뇌졸중</t>
  </si>
  <si>
    <t>치매</t>
  </si>
  <si>
    <t>정신질환</t>
  </si>
  <si>
    <t>상담</t>
  </si>
  <si>
    <t>household</t>
  </si>
  <si>
    <t>visitings</t>
  </si>
  <si>
    <t>Cancer</t>
  </si>
  <si>
    <t>Diabetes</t>
  </si>
  <si>
    <t>Hypertension</t>
  </si>
  <si>
    <t>Arthritis</t>
  </si>
  <si>
    <t>Apoplexy</t>
  </si>
  <si>
    <t>Dementia</t>
  </si>
  <si>
    <t>Mental
illness</t>
  </si>
  <si>
    <t>Group 
education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</si>
  <si>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건강생활실천교육  Health Life Practice</t>
    </r>
  </si>
  <si>
    <t>비만</t>
  </si>
  <si>
    <r>
      <t>S</t>
    </r>
    <r>
      <rPr>
        <sz val="10"/>
        <rFont val="굴림"/>
        <family val="3"/>
      </rPr>
      <t>ex education</t>
    </r>
  </si>
  <si>
    <t>Obesity</t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</si>
  <si>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성인병예방 및 관리교육  Adult Disease Prevention</t>
    </r>
  </si>
  <si>
    <t>(단위 : 명)</t>
  </si>
  <si>
    <t>비만․
고지혈증</t>
  </si>
  <si>
    <t>(Unit : number, person)</t>
  </si>
  <si>
    <t>2 0 0 9</t>
  </si>
  <si>
    <r>
      <t xml:space="preserve">42.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</si>
  <si>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t>진료건수</t>
  </si>
  <si>
    <t>Cases of medical treatment</t>
  </si>
  <si>
    <t> Visit for medical treatment</t>
  </si>
  <si>
    <t>Medical treatment</t>
  </si>
  <si>
    <t>본인부담</t>
  </si>
  <si>
    <t>Covered by the patient</t>
  </si>
  <si>
    <t>Total</t>
  </si>
  <si>
    <t>Insurants in workplaces</t>
  </si>
  <si>
    <t>Children</t>
  </si>
  <si>
    <t>( Unit : person, number)</t>
  </si>
  <si>
    <t>(Unit : person)</t>
  </si>
  <si>
    <t>총가입자수</t>
  </si>
  <si>
    <t>Insured</t>
  </si>
  <si>
    <t>Voluntarily &amp;</t>
  </si>
  <si>
    <t>continuously</t>
  </si>
  <si>
    <t>Insurants</t>
  </si>
  <si>
    <t>Source : National Pension Service</t>
  </si>
  <si>
    <t>insurants</t>
  </si>
  <si>
    <t>insured persons</t>
  </si>
  <si>
    <t>Medical insurance for employees</t>
  </si>
  <si>
    <t>지  역</t>
  </si>
  <si>
    <t> Self-employed</t>
  </si>
  <si>
    <t>(Unit : number, person)</t>
  </si>
  <si>
    <t>Others</t>
  </si>
  <si>
    <t>Voluntarily</t>
  </si>
  <si>
    <t>persons in the</t>
  </si>
  <si>
    <t>insured</t>
  </si>
  <si>
    <t>Workplaces</t>
  </si>
  <si>
    <t>local area</t>
  </si>
  <si>
    <t>persons</t>
  </si>
  <si>
    <t>12-보건사회.xls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</si>
  <si>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</si>
  <si>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</si>
  <si>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</si>
  <si>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</si>
  <si>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</si>
  <si>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</si>
  <si>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</si>
  <si>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</si>
  <si>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</si>
  <si>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</si>
  <si>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</si>
  <si>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</si>
  <si>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</t>
  </si>
  <si>
    <t>        성 별  by Gender</t>
  </si>
  <si>
    <t>       연  령  별  by Age</t>
  </si>
  <si>
    <t>남 Male</t>
  </si>
  <si>
    <t>여 Female</t>
  </si>
  <si>
    <t>19세 이하</t>
  </si>
  <si>
    <t>20~29</t>
  </si>
  <si>
    <t>30~39</t>
  </si>
  <si>
    <t>40~49</t>
  </si>
  <si>
    <t>50~59</t>
  </si>
  <si>
    <t>60세 이상</t>
  </si>
  <si>
    <t xml:space="preserve"> (Unit : person)</t>
  </si>
  <si>
    <t>Provision for old age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</si>
  <si>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</si>
  <si>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</si>
  <si>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</si>
  <si>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</si>
  <si>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</si>
  <si>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</si>
  <si>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</si>
  <si>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</si>
  <si>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</si>
  <si>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</si>
  <si>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t>합계</t>
  </si>
  <si>
    <t>가정폭력</t>
  </si>
  <si>
    <t>성폭력</t>
  </si>
  <si>
    <t>성매매피해</t>
  </si>
  <si>
    <t>Domestic Violence</t>
  </si>
  <si>
    <t>Sexual Violence</t>
  </si>
  <si>
    <t>Victims of Forced Prostitution</t>
  </si>
  <si>
    <t>상담건수</t>
  </si>
  <si>
    <t>의료지원</t>
  </si>
  <si>
    <t>기타</t>
  </si>
  <si>
    <t>No. of Counseling Centers</t>
  </si>
  <si>
    <t>No. of Counseling</t>
  </si>
  <si>
    <t>Legal Aid</t>
  </si>
  <si>
    <t>Medical Aid</t>
  </si>
  <si>
    <t>Victim's facility</t>
  </si>
  <si>
    <t>Household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</si>
  <si>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</si>
  <si>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t>(Unit : number, each)</t>
  </si>
  <si>
    <t>상담건수</t>
  </si>
  <si>
    <t>시설입소
연계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</si>
  <si>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</si>
  <si>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Others</t>
  </si>
  <si>
    <r>
      <t>제</t>
    </r>
    <r>
      <rPr>
        <sz val="10"/>
        <rFont val="Arial"/>
        <family val="2"/>
      </rPr>
      <t>3</t>
    </r>
    <r>
      <rPr>
        <sz val="10"/>
        <rFont val="굴림"/>
        <family val="3"/>
      </rPr>
      <t>군전염병</t>
    </r>
    <r>
      <rPr>
        <sz val="10"/>
        <rFont val="Arial"/>
        <family val="2"/>
      </rPr>
      <t xml:space="preserve">                Communicable diseases, Class </t>
    </r>
    <r>
      <rPr>
        <sz val="10"/>
        <rFont val="굴림"/>
        <family val="3"/>
      </rPr>
      <t>Ⅲ</t>
    </r>
  </si>
  <si>
    <t>제4군전염병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</si>
  <si>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</si>
  <si>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</si>
  <si>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</si>
  <si>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</si>
  <si>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</si>
  <si>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</si>
  <si>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</si>
  <si>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</si>
  <si>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및</t>
  </si>
  <si>
    <t>Malaria</t>
  </si>
  <si>
    <t>Tuberculosis</t>
  </si>
  <si>
    <t>Leprosy</t>
  </si>
  <si>
    <t>Scarlet fever</t>
  </si>
  <si>
    <t>Leptospirosis</t>
  </si>
  <si>
    <t>Brucellosis</t>
  </si>
  <si>
    <t>HFRS</t>
  </si>
  <si>
    <t>지정전염병</t>
  </si>
  <si>
    <t xml:space="preserve">         </t>
  </si>
  <si>
    <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</si>
  <si>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</si>
  <si>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Maternal and child health care program</t>
  </si>
  <si>
    <t>Health examination activities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</si>
  <si>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</si>
  <si>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</si>
  <si>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</si>
  <si>
    <r>
      <t>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아</t>
    </r>
  </si>
  <si>
    <t>Registered pregnant women</t>
  </si>
  <si>
    <t>Registered infants/children</t>
  </si>
  <si>
    <t>Pregnant women</t>
  </si>
  <si>
    <t>Infants/children</t>
  </si>
  <si>
    <t>금 연</t>
  </si>
  <si>
    <t>영 양</t>
  </si>
  <si>
    <t>절 주</t>
  </si>
  <si>
    <t>운 동</t>
  </si>
  <si>
    <t>구강보건</t>
  </si>
  <si>
    <t>안전관리</t>
  </si>
  <si>
    <t>약  물</t>
  </si>
  <si>
    <t>성교육</t>
  </si>
  <si>
    <t>위생(식품</t>
  </si>
  <si>
    <t>연    별</t>
  </si>
  <si>
    <t>Refrain of smoking</t>
  </si>
  <si>
    <t>Nutrition</t>
  </si>
  <si>
    <t>Temperance</t>
  </si>
  <si>
    <t>Exercise</t>
  </si>
  <si>
    <t>Oral health</t>
  </si>
  <si>
    <t>(응급처치)</t>
  </si>
  <si>
    <t>오남용</t>
  </si>
  <si>
    <t>안전)교육</t>
  </si>
  <si>
    <t>Emergency medical treatment</t>
  </si>
  <si>
    <t>Drugstuffs abuse</t>
  </si>
  <si>
    <t>Sanitation, Food safety</t>
  </si>
  <si>
    <t>유행성이하선염</t>
  </si>
  <si>
    <t>No. of pulmonary tuberculosis patients registered(declared) the current year</t>
  </si>
  <si>
    <t xml:space="preserve">Actual results BCG vaccinations </t>
  </si>
  <si>
    <t>합계</t>
  </si>
  <si>
    <t>신환자</t>
  </si>
  <si>
    <t>재발자</t>
  </si>
  <si>
    <t>전입</t>
  </si>
  <si>
    <t>만성</t>
  </si>
  <si>
    <t>New-</t>
  </si>
  <si>
    <t>Relapse</t>
  </si>
  <si>
    <t>Transferred-in</t>
  </si>
  <si>
    <t>배균자</t>
  </si>
  <si>
    <t>registration</t>
  </si>
  <si>
    <t>Chronic</t>
  </si>
  <si>
    <t>미취학아동</t>
  </si>
  <si>
    <t>취학아동</t>
  </si>
  <si>
    <t>preschool child</t>
  </si>
  <si>
    <t>접종실적</t>
  </si>
  <si>
    <t>prevention of tuberculosis the current year</t>
  </si>
  <si>
    <t> Examination for tuberculosis at health centers the current year</t>
  </si>
  <si>
    <t>요관찰</t>
  </si>
  <si>
    <t>객담검사</t>
  </si>
  <si>
    <t>도말양성</t>
  </si>
  <si>
    <t>도말음성</t>
  </si>
  <si>
    <t>Surveillance</t>
  </si>
  <si>
    <t>X-ray inspection</t>
  </si>
  <si>
    <t>Exam of the Sputum</t>
  </si>
  <si>
    <t>Smear Positive</t>
  </si>
  <si>
    <t>Smear Negative</t>
  </si>
  <si>
    <t>한부모가족시설
Single Parent Family</t>
  </si>
  <si>
    <t>성폭력피해자보호시설
Victims of Sexual Violence</t>
  </si>
  <si>
    <t>가정폭력피해자보호시설
Victims of Domestic Violence</t>
  </si>
  <si>
    <r>
      <t xml:space="preserve">10. </t>
    </r>
    <r>
      <rPr>
        <b/>
        <sz val="18"/>
        <rFont val="굴림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Incidents of Communicable Diseases and Deaths(Cont'd)</t>
    </r>
  </si>
  <si>
    <r>
      <t xml:space="preserve">14. </t>
    </r>
    <r>
      <rPr>
        <b/>
        <sz val="18"/>
        <rFont val="굴림"/>
        <family val="3"/>
      </rPr>
      <t>모자보건사업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실적</t>
    </r>
    <r>
      <rPr>
        <b/>
        <sz val="18"/>
        <rFont val="Arial"/>
        <family val="2"/>
      </rPr>
      <t xml:space="preserve">          Maternal and Child Health Care Activities</t>
    </r>
  </si>
  <si>
    <r>
      <t xml:space="preserve">15. </t>
    </r>
    <r>
      <rPr>
        <b/>
        <sz val="18"/>
        <rFont val="굴림"/>
        <family val="3"/>
      </rPr>
      <t>건강보험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적용인구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Beneficiaries of Health Insurance</t>
    </r>
  </si>
  <si>
    <r>
      <t xml:space="preserve">18.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가입자</t>
    </r>
    <r>
      <rPr>
        <b/>
        <sz val="18"/>
        <rFont val="Arial"/>
        <family val="2"/>
      </rPr>
      <t xml:space="preserve">          Number of National Pension Insurants</t>
    </r>
  </si>
  <si>
    <t>치과의사</t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</si>
  <si>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</si>
  <si>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</si>
  <si>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t>Physicians</t>
  </si>
  <si>
    <t>Oriental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</si>
  <si>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</si>
  <si>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비상근의사</t>
  </si>
  <si>
    <t>medical</t>
  </si>
  <si>
    <t>Medical</t>
  </si>
  <si>
    <t>Medical record</t>
  </si>
  <si>
    <t>Full-time</t>
  </si>
  <si>
    <t>Part-time</t>
  </si>
  <si>
    <t>Dentists</t>
  </si>
  <si>
    <t>doctors</t>
  </si>
  <si>
    <t>Pharmacists</t>
  </si>
  <si>
    <t>Midwives</t>
  </si>
  <si>
    <t>Nurses</t>
  </si>
  <si>
    <t>Nurse aids</t>
  </si>
  <si>
    <t>technicians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</si>
  <si>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</si>
  <si>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</si>
  <si>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t>조산사</t>
  </si>
  <si>
    <t>간호사</t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</si>
  <si>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</si>
  <si>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</si>
  <si>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t>정신보건</t>
  </si>
  <si>
    <t>정보처리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</si>
  <si>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</si>
  <si>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</si>
  <si>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</si>
  <si>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</si>
  <si>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조무사</t>
  </si>
  <si>
    <t>전문요원</t>
  </si>
  <si>
    <t>Clinic</t>
  </si>
  <si>
    <t>Physical</t>
  </si>
  <si>
    <t>Mental and</t>
  </si>
  <si>
    <t>Data</t>
  </si>
  <si>
    <t>Emergency</t>
  </si>
  <si>
    <t>Administ-</t>
  </si>
  <si>
    <t>Phar-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</si>
  <si>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</si>
  <si>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</si>
  <si>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</si>
  <si>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</si>
  <si>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</si>
  <si>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</si>
  <si>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</si>
  <si>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</si>
  <si>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</si>
  <si>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</si>
  <si>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 xml:space="preserve">
rative</t>
  </si>
  <si>
    <t>macists</t>
  </si>
  <si>
    <t>aids</t>
  </si>
  <si>
    <t>corpsmen</t>
  </si>
  <si>
    <t>specialists</t>
  </si>
  <si>
    <t>workers</t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</si>
  <si>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</si>
  <si>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</si>
  <si>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</si>
  <si>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</si>
  <si>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</si>
  <si>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t>한의사</t>
  </si>
  <si>
    <r>
      <t>공무원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교직원</t>
    </r>
    <r>
      <rPr>
        <sz val="10"/>
        <rFont val="Arial"/>
        <family val="2"/>
      </rPr>
      <t xml:space="preserve">
Government employees and private school teachers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</si>
  <si>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</si>
  <si>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</si>
  <si>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</si>
  <si>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Primary health</t>
  </si>
  <si>
    <t>Oriental
medical</t>
  </si>
  <si>
    <t>Dental
hygienics</t>
  </si>
  <si>
    <t>Public
health</t>
  </si>
  <si>
    <t>Admini-
strative</t>
  </si>
  <si>
    <t>care center's</t>
  </si>
  <si>
    <t>practitioners</t>
  </si>
  <si>
    <r>
      <t xml:space="preserve">10. </t>
    </r>
    <r>
      <rPr>
        <b/>
        <sz val="18"/>
        <rFont val="돋움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사망</t>
    </r>
    <r>
      <rPr>
        <b/>
        <sz val="18"/>
        <rFont val="Arial"/>
        <family val="2"/>
      </rPr>
      <t xml:space="preserve">       Incidents of Communicable Diseases and Deaths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</si>
  <si>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</si>
  <si>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제</t>
    </r>
    <r>
      <rPr>
        <sz val="9"/>
        <rFont val="Arial"/>
        <family val="2"/>
      </rPr>
      <t>1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</t>
    </r>
    <r>
      <rPr>
        <sz val="9"/>
        <rFont val="돋움"/>
        <family val="3"/>
      </rPr>
      <t>Ⅰ</t>
    </r>
  </si>
  <si>
    <r>
      <t>장출혈성대장균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감염증</t>
    </r>
  </si>
  <si>
    <t>Thphoid fever</t>
  </si>
  <si>
    <r>
      <t>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별</t>
    </r>
  </si>
  <si>
    <r>
      <t>제</t>
    </r>
    <r>
      <rPr>
        <sz val="9"/>
        <rFont val="Arial"/>
        <family val="2"/>
      </rPr>
      <t>2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 </t>
    </r>
    <r>
      <rPr>
        <sz val="9"/>
        <rFont val="돋움"/>
        <family val="3"/>
      </rPr>
      <t>Ⅱ</t>
    </r>
  </si>
  <si>
    <r>
      <t>B</t>
    </r>
    <r>
      <rPr>
        <sz val="9"/>
        <rFont val="굴림"/>
        <family val="3"/>
      </rPr>
      <t>형간염</t>
    </r>
  </si>
  <si>
    <t xml:space="preserve"> </t>
  </si>
  <si>
    <r>
      <t xml:space="preserve">11. </t>
    </r>
    <r>
      <rPr>
        <b/>
        <sz val="18"/>
        <rFont val="돋움"/>
        <family val="3"/>
      </rPr>
      <t>한센병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Registered Leprosy Patients at Health Centers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</si>
  <si>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재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</si>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</sst>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_);[Red]\(#,##0\)"/>
    <numFmt numFmtId="180" formatCode="\-"/>
    <numFmt numFmtId="181" formatCode="0_);[Red]\(0\)"/>
    <numFmt numFmtId="182" formatCode="#,##0;;\-;"/>
    <numFmt numFmtId="183" formatCode="\(#,##0\);;\-;"/>
    <numFmt numFmtId="184" formatCode="#,##0\ ;;\-\ ;"/>
    <numFmt numFmtId="185" formatCode="\'\'\'\'\'\'\'\'General"/>
    <numFmt numFmtId="186" formatCode="#,##0_);\(#,##0\)"/>
    <numFmt numFmtId="187" formatCode="_ * #,##0_ ;_ * \-#,##0_ ;_ * &quot;-&quot;_ ;_ @_ "/>
    <numFmt numFmtId="188" formatCode="_ * #,##0.00_ ;_ * \-#,##0.00_ ;_ * &quot;-&quot;??_ ;_ @_ "/>
    <numFmt numFmtId="189" formatCode="_ * #,##0.00_ ;_ * \-#,##0.00_ ;_ * &quot;-&quot;_ ;_ @_ "/>
    <numFmt numFmtId="190" formatCode="&quot;\&quot;#,##0;&quot;\&quot;&quot;\&quot;\-#,##0"/>
    <numFmt numFmtId="191" formatCode="&quot;\&quot;#,##0.00;&quot;\&quot;\-#,##0.00"/>
    <numFmt numFmtId="192" formatCode="&quot;R$&quot;#,##0.00;&quot;R$&quot;\-#,##0.00"/>
    <numFmt numFmtId="193" formatCode="#,##0\ ;;\ \-;"/>
    <numFmt numFmtId="194" formatCode="0_);\(0\)"/>
    <numFmt numFmtId="195" formatCode="_-* #,##0_-;&quot;\&quot;\!\-* #,##0_-;_-* &quot;-&quot;_-;_-@_-"/>
    <numFmt numFmtId="196" formatCode="#,##0;;&quot;-&quot;"/>
    <numFmt numFmtId="197" formatCode="#,##0;;\-"/>
    <numFmt numFmtId="198" formatCode="_-* #,##0.00_-;\-* #,##0.00_-;_-* &quot;-&quot;_-;_-@_-"/>
    <numFmt numFmtId="199" formatCode="0_);[Red]&quot;\&quot;\!\(0&quot;\&quot;\!\)"/>
    <numFmt numFmtId="200" formatCode="0.0_);[Red]\(0.0\)"/>
    <numFmt numFmtId="201" formatCode="0.00_);[Red]\(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</numFmts>
  <fonts count="8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돋움"/>
      <family val="3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Arial"/>
      <family val="2"/>
    </font>
    <font>
      <b/>
      <sz val="14"/>
      <name val="굴림"/>
      <family val="3"/>
    </font>
    <font>
      <b/>
      <sz val="14"/>
      <name val="Arial"/>
      <family val="2"/>
    </font>
    <font>
      <sz val="18"/>
      <name val="Arial"/>
      <family val="2"/>
    </font>
    <font>
      <b/>
      <sz val="18"/>
      <name val="돋움"/>
      <family val="3"/>
    </font>
    <font>
      <b/>
      <sz val="10"/>
      <name val="굴림"/>
      <family val="3"/>
    </font>
    <font>
      <b/>
      <sz val="11"/>
      <name val="돋움"/>
      <family val="3"/>
    </font>
    <font>
      <sz val="9"/>
      <name val="굴림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vertAlign val="superscript"/>
      <sz val="18"/>
      <name val="Arial"/>
      <family val="2"/>
    </font>
    <font>
      <b/>
      <sz val="18"/>
      <name val="한양신명조,한컴돋움"/>
      <family val="3"/>
    </font>
    <font>
      <b/>
      <sz val="18"/>
      <name val="HY중고딕"/>
      <family val="1"/>
    </font>
    <font>
      <sz val="8"/>
      <name val="바탕체"/>
      <family val="1"/>
    </font>
    <font>
      <sz val="10"/>
      <name val="한양신명조,한컴돋움"/>
      <family val="3"/>
    </font>
    <font>
      <b/>
      <sz val="10"/>
      <name val="돋움"/>
      <family val="3"/>
    </font>
    <font>
      <sz val="10"/>
      <name val="HY중고딕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바탕"/>
      <family val="1"/>
    </font>
    <font>
      <sz val="10"/>
      <color indexed="8"/>
      <name val="굴림"/>
      <family val="3"/>
    </font>
    <font>
      <sz val="10"/>
      <color indexed="63"/>
      <name val="Arial"/>
      <family val="2"/>
    </font>
    <font>
      <sz val="11"/>
      <color indexed="10"/>
      <name val="Arial"/>
      <family val="2"/>
    </font>
    <font>
      <sz val="11"/>
      <color indexed="8"/>
      <name val="돋움"/>
      <family val="3"/>
    </font>
    <font>
      <sz val="11"/>
      <color indexed="10"/>
      <name val="돋움"/>
      <family val="3"/>
    </font>
    <font>
      <b/>
      <sz val="11"/>
      <color indexed="8"/>
      <name val="돋움"/>
      <family val="3"/>
    </font>
    <font>
      <sz val="10"/>
      <color indexed="8"/>
      <name val="한양신명조,한컴돋움"/>
      <family val="3"/>
    </font>
    <font>
      <sz val="16"/>
      <name val="Arial"/>
      <family val="2"/>
    </font>
    <font>
      <b/>
      <sz val="10"/>
      <color indexed="63"/>
      <name val="Arial"/>
      <family val="2"/>
    </font>
    <font>
      <b/>
      <sz val="18"/>
      <color indexed="8"/>
      <name val="굴림"/>
      <family val="3"/>
    </font>
    <font>
      <b/>
      <sz val="18"/>
      <color indexed="8"/>
      <name val="Arial"/>
      <family val="2"/>
    </font>
    <font>
      <b/>
      <sz val="9"/>
      <name val="굴림"/>
      <family val="3"/>
    </font>
    <font>
      <b/>
      <sz val="18"/>
      <color indexed="8"/>
      <name val="한양신명조,한컴돋움"/>
      <family val="3"/>
    </font>
    <font>
      <sz val="10"/>
      <color indexed="8"/>
      <name val="돋움"/>
      <family val="3"/>
    </font>
    <font>
      <b/>
      <sz val="17"/>
      <name val="Arial"/>
      <family val="2"/>
    </font>
    <font>
      <b/>
      <sz val="17"/>
      <name val="한양신명조,한컴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192" fontId="15" fillId="0" borderId="0">
      <alignment/>
      <protection/>
    </xf>
    <xf numFmtId="0" fontId="32" fillId="3" borderId="0" applyNumberFormat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1" borderId="2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4">
      <alignment/>
      <protection/>
    </xf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20" borderId="10" applyNumberFormat="0" applyAlignment="0" applyProtection="0"/>
    <xf numFmtId="0" fontId="15" fillId="0" borderId="0" applyFont="0" applyFill="0" applyBorder="0" applyAlignment="0" applyProtection="0"/>
    <xf numFmtId="187" fontId="15" fillId="0" borderId="0" applyProtection="0">
      <alignment/>
    </xf>
    <xf numFmtId="0" fontId="15" fillId="0" borderId="0" applyProtection="0">
      <alignment/>
    </xf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 applyFill="0" applyBorder="0" applyAlignment="0">
      <protection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11" applyNumberFormat="0" applyAlignment="0" applyProtection="0"/>
    <xf numFmtId="0" fontId="24" fillId="0" borderId="12">
      <alignment horizontal="left" vertical="center"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5" fillId="0" borderId="0">
      <alignment/>
      <protection/>
    </xf>
    <xf numFmtId="0" fontId="5" fillId="0" borderId="13" applyNumberFormat="0" applyFont="0" applyFill="0" applyAlignment="0" applyProtection="0"/>
  </cellStyleXfs>
  <cellXfs count="1310">
    <xf numFmtId="0" fontId="0" fillId="0" borderId="0" xfId="0" applyAlignment="1">
      <alignment/>
    </xf>
    <xf numFmtId="0" fontId="5" fillId="24" borderId="14" xfId="0" applyFont="1" applyFill="1" applyBorder="1" applyAlignment="1">
      <alignment horizontal="center" vertical="center" shrinkToFit="1"/>
    </xf>
    <xf numFmtId="182" fontId="5" fillId="24" borderId="15" xfId="0" applyNumberFormat="1" applyFont="1" applyFill="1" applyBorder="1" applyAlignment="1">
      <alignment horizontal="center" vertical="center"/>
    </xf>
    <xf numFmtId="182" fontId="5" fillId="24" borderId="0" xfId="0" applyNumberFormat="1" applyFont="1" applyFill="1" applyBorder="1" applyAlignment="1">
      <alignment horizontal="center" vertical="center"/>
    </xf>
    <xf numFmtId="0" fontId="11" fillId="4" borderId="0" xfId="88" applyFont="1" applyFill="1">
      <alignment/>
      <protection/>
    </xf>
    <xf numFmtId="0" fontId="5" fillId="0" borderId="0" xfId="88">
      <alignment/>
      <protection/>
    </xf>
    <xf numFmtId="0" fontId="5" fillId="4" borderId="0" xfId="88" applyFill="1">
      <alignment/>
      <protection/>
    </xf>
    <xf numFmtId="0" fontId="5" fillId="22" borderId="16" xfId="88" applyFill="1" applyBorder="1">
      <alignment/>
      <protection/>
    </xf>
    <xf numFmtId="0" fontId="5" fillId="25" borderId="17" xfId="88" applyFill="1" applyBorder="1">
      <alignment/>
      <protection/>
    </xf>
    <xf numFmtId="0" fontId="7" fillId="26" borderId="18" xfId="88" applyFont="1" applyFill="1" applyBorder="1" applyAlignment="1">
      <alignment horizontal="center"/>
      <protection/>
    </xf>
    <xf numFmtId="0" fontId="13" fillId="27" borderId="19" xfId="88" applyFont="1" applyFill="1" applyBorder="1" applyAlignment="1">
      <alignment horizontal="center"/>
      <protection/>
    </xf>
    <xf numFmtId="0" fontId="7" fillId="26" borderId="19" xfId="88" applyFont="1" applyFill="1" applyBorder="1" applyAlignment="1">
      <alignment horizontal="center"/>
      <protection/>
    </xf>
    <xf numFmtId="0" fontId="7" fillId="26" borderId="20" xfId="88" applyFont="1" applyFill="1" applyBorder="1" applyAlignment="1">
      <alignment horizontal="center"/>
      <protection/>
    </xf>
    <xf numFmtId="0" fontId="5" fillId="25" borderId="21" xfId="88" applyFill="1" applyBorder="1">
      <alignment/>
      <protection/>
    </xf>
    <xf numFmtId="0" fontId="5" fillId="22" borderId="22" xfId="88" applyFill="1" applyBorder="1">
      <alignment/>
      <protection/>
    </xf>
    <xf numFmtId="0" fontId="5" fillId="25" borderId="22" xfId="88" applyFill="1" applyBorder="1">
      <alignment/>
      <protection/>
    </xf>
    <xf numFmtId="0" fontId="5" fillId="22" borderId="23" xfId="88" applyFill="1" applyBorder="1">
      <alignment/>
      <protection/>
    </xf>
    <xf numFmtId="182" fontId="5" fillId="24" borderId="24" xfId="0" applyNumberFormat="1" applyFont="1" applyFill="1" applyBorder="1" applyAlignment="1">
      <alignment horizontal="center" vertical="center"/>
    </xf>
    <xf numFmtId="182" fontId="5" fillId="24" borderId="14" xfId="0" applyNumberFormat="1" applyFont="1" applyFill="1" applyBorder="1" applyAlignment="1">
      <alignment horizontal="center" vertical="center"/>
    </xf>
    <xf numFmtId="182" fontId="5" fillId="24" borderId="25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wrapText="1" shrinkToFit="1"/>
    </xf>
    <xf numFmtId="0" fontId="3" fillId="24" borderId="0" xfId="0" applyFont="1" applyFill="1" applyAlignment="1">
      <alignment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vertical="center"/>
    </xf>
    <xf numFmtId="0" fontId="5" fillId="24" borderId="27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177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 quotePrefix="1">
      <alignment horizontal="right" vertical="center"/>
    </xf>
    <xf numFmtId="0" fontId="3" fillId="24" borderId="26" xfId="0" applyFont="1" applyFill="1" applyBorder="1" applyAlignment="1">
      <alignment horizontal="centerContinuous" vertical="center" wrapText="1"/>
    </xf>
    <xf numFmtId="0" fontId="5" fillId="24" borderId="29" xfId="0" applyFont="1" applyFill="1" applyBorder="1" applyAlignment="1">
      <alignment horizontal="centerContinuous" vertical="center"/>
    </xf>
    <xf numFmtId="0" fontId="5" fillId="24" borderId="30" xfId="0" applyFont="1" applyFill="1" applyBorder="1" applyAlignment="1">
      <alignment horizontal="centerContinuous" vertical="center"/>
    </xf>
    <xf numFmtId="0" fontId="3" fillId="24" borderId="31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 quotePrefix="1">
      <alignment horizontal="right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11" fillId="24" borderId="14" xfId="0" applyFont="1" applyFill="1" applyBorder="1" applyAlignment="1">
      <alignment horizontal="center" vertical="center"/>
    </xf>
    <xf numFmtId="184" fontId="5" fillId="24" borderId="24" xfId="0" applyNumberFormat="1" applyFont="1" applyFill="1" applyBorder="1" applyAlignment="1">
      <alignment vertical="center" shrinkToFit="1"/>
    </xf>
    <xf numFmtId="184" fontId="5" fillId="24" borderId="0" xfId="0" applyNumberFormat="1" applyFont="1" applyFill="1" applyBorder="1" applyAlignment="1">
      <alignment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183" fontId="5" fillId="24" borderId="14" xfId="0" applyNumberFormat="1" applyFont="1" applyFill="1" applyBorder="1" applyAlignment="1">
      <alignment horizontal="left" vertical="center" shrinkToFit="1"/>
    </xf>
    <xf numFmtId="0" fontId="6" fillId="24" borderId="0" xfId="0" applyFont="1" applyFill="1" applyAlignment="1">
      <alignment/>
    </xf>
    <xf numFmtId="177" fontId="5" fillId="24" borderId="0" xfId="0" applyNumberFormat="1" applyFont="1" applyFill="1" applyAlignment="1">
      <alignment vertical="center"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41" fontId="5" fillId="24" borderId="34" xfId="64" applyFont="1" applyFill="1" applyBorder="1" applyAlignment="1">
      <alignment horizontal="right" vertical="center" wrapText="1"/>
    </xf>
    <xf numFmtId="184" fontId="5" fillId="24" borderId="0" xfId="0" applyNumberFormat="1" applyFont="1" applyFill="1" applyAlignment="1">
      <alignment vertical="center"/>
    </xf>
    <xf numFmtId="0" fontId="3" fillId="24" borderId="22" xfId="0" applyFont="1" applyFill="1" applyBorder="1" applyAlignment="1" quotePrefix="1">
      <alignment horizontal="center" vertical="center"/>
    </xf>
    <xf numFmtId="0" fontId="5" fillId="24" borderId="21" xfId="0" applyFont="1" applyFill="1" applyBorder="1" applyAlignment="1" quotePrefix="1">
      <alignment horizontal="center" vertical="center"/>
    </xf>
    <xf numFmtId="41" fontId="5" fillId="24" borderId="0" xfId="64" applyFont="1" applyFill="1" applyBorder="1" applyAlignment="1">
      <alignment horizontal="right" vertical="center" wrapText="1"/>
    </xf>
    <xf numFmtId="0" fontId="6" fillId="24" borderId="34" xfId="0" applyFont="1" applyFill="1" applyBorder="1" applyAlignment="1">
      <alignment horizontal="center"/>
    </xf>
    <xf numFmtId="0" fontId="5" fillId="24" borderId="30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0" fillId="0" borderId="0" xfId="0" applyFont="1" applyAlignment="1">
      <alignment/>
    </xf>
    <xf numFmtId="177" fontId="10" fillId="24" borderId="27" xfId="0" applyNumberFormat="1" applyFont="1" applyFill="1" applyBorder="1" applyAlignment="1">
      <alignment vertical="center" shrinkToFit="1"/>
    </xf>
    <xf numFmtId="177" fontId="10" fillId="24" borderId="15" xfId="0" applyNumberFormat="1" applyFont="1" applyFill="1" applyBorder="1" applyAlignment="1">
      <alignment vertical="center" shrinkToFit="1"/>
    </xf>
    <xf numFmtId="0" fontId="3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4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41" fontId="5" fillId="24" borderId="0" xfId="64" applyFont="1" applyFill="1" applyBorder="1" applyAlignment="1">
      <alignment horizontal="center" vertical="center"/>
    </xf>
    <xf numFmtId="182" fontId="10" fillId="24" borderId="24" xfId="0" applyNumberFormat="1" applyFont="1" applyFill="1" applyBorder="1" applyAlignment="1">
      <alignment horizontal="center" vertical="center"/>
    </xf>
    <xf numFmtId="182" fontId="10" fillId="24" borderId="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shrinkToFit="1"/>
    </xf>
    <xf numFmtId="182" fontId="10" fillId="24" borderId="14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5" fillId="24" borderId="3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84" fontId="5" fillId="0" borderId="0" xfId="0" applyNumberFormat="1" applyFont="1" applyFill="1" applyBorder="1" applyAlignment="1">
      <alignment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3" fillId="24" borderId="37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wrapText="1"/>
    </xf>
    <xf numFmtId="0" fontId="6" fillId="24" borderId="38" xfId="0" applyFont="1" applyFill="1" applyBorder="1" applyAlignment="1">
      <alignment horizontal="center" wrapText="1"/>
    </xf>
    <xf numFmtId="0" fontId="6" fillId="24" borderId="33" xfId="0" applyFont="1" applyFill="1" applyBorder="1" applyAlignment="1">
      <alignment wrapText="1"/>
    </xf>
    <xf numFmtId="41" fontId="5" fillId="24" borderId="34" xfId="64" applyFont="1" applyFill="1" applyBorder="1" applyAlignment="1">
      <alignment horizontal="center" vertical="center"/>
    </xf>
    <xf numFmtId="182" fontId="5" fillId="24" borderId="39" xfId="0" applyNumberFormat="1" applyFont="1" applyFill="1" applyBorder="1" applyAlignment="1">
      <alignment horizontal="center" vertical="center"/>
    </xf>
    <xf numFmtId="182" fontId="5" fillId="24" borderId="40" xfId="0" applyNumberFormat="1" applyFont="1" applyFill="1" applyBorder="1" applyAlignment="1">
      <alignment horizontal="center" vertical="center"/>
    </xf>
    <xf numFmtId="177" fontId="5" fillId="24" borderId="24" xfId="0" applyNumberFormat="1" applyFont="1" applyFill="1" applyBorder="1" applyAlignment="1">
      <alignment vertical="center" shrinkToFit="1"/>
    </xf>
    <xf numFmtId="177" fontId="5" fillId="24" borderId="0" xfId="0" applyNumberFormat="1" applyFont="1" applyFill="1" applyBorder="1" applyAlignment="1">
      <alignment vertical="center" shrinkToFit="1"/>
    </xf>
    <xf numFmtId="0" fontId="10" fillId="24" borderId="14" xfId="0" applyFont="1" applyFill="1" applyBorder="1" applyAlignment="1">
      <alignment horizontal="center" vertical="center" shrinkToFit="1"/>
    </xf>
    <xf numFmtId="0" fontId="3" fillId="24" borderId="32" xfId="0" applyFont="1" applyFill="1" applyBorder="1" applyAlignment="1">
      <alignment horizontal="center" wrapText="1"/>
    </xf>
    <xf numFmtId="0" fontId="5" fillId="24" borderId="37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wrapText="1"/>
    </xf>
    <xf numFmtId="0" fontId="3" fillId="24" borderId="42" xfId="0" applyFont="1" applyFill="1" applyBorder="1" applyAlignment="1">
      <alignment horizontal="center" wrapText="1"/>
    </xf>
    <xf numFmtId="0" fontId="5" fillId="24" borderId="41" xfId="0" applyFont="1" applyFill="1" applyBorder="1" applyAlignment="1">
      <alignment horizontal="center" wrapText="1"/>
    </xf>
    <xf numFmtId="0" fontId="5" fillId="24" borderId="34" xfId="0" applyFont="1" applyFill="1" applyBorder="1" applyAlignment="1">
      <alignment wrapText="1"/>
    </xf>
    <xf numFmtId="0" fontId="5" fillId="24" borderId="38" xfId="0" applyFont="1" applyFill="1" applyBorder="1" applyAlignment="1">
      <alignment horizontal="center" wrapText="1"/>
    </xf>
    <xf numFmtId="0" fontId="5" fillId="24" borderId="43" xfId="0" applyFont="1" applyFill="1" applyBorder="1" applyAlignment="1">
      <alignment horizontal="center" wrapText="1"/>
    </xf>
    <xf numFmtId="0" fontId="5" fillId="24" borderId="42" xfId="0" applyFont="1" applyFill="1" applyBorder="1" applyAlignment="1">
      <alignment horizontal="center" wrapText="1"/>
    </xf>
    <xf numFmtId="0" fontId="5" fillId="24" borderId="34" xfId="0" applyFont="1" applyFill="1" applyBorder="1" applyAlignment="1">
      <alignment horizontal="center" wrapText="1"/>
    </xf>
    <xf numFmtId="0" fontId="5" fillId="24" borderId="44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left"/>
    </xf>
    <xf numFmtId="0" fontId="59" fillId="24" borderId="0" xfId="0" applyFont="1" applyFill="1" applyAlignment="1">
      <alignment horizontal="justify"/>
    </xf>
    <xf numFmtId="0" fontId="5" fillId="24" borderId="0" xfId="0" applyFont="1" applyFill="1" applyAlignment="1">
      <alignment horizontal="right"/>
    </xf>
    <xf numFmtId="0" fontId="0" fillId="24" borderId="45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37" xfId="0" applyFont="1" applyFill="1" applyBorder="1" applyAlignment="1">
      <alignment vertical="center"/>
    </xf>
    <xf numFmtId="0" fontId="0" fillId="24" borderId="46" xfId="0" applyFont="1" applyFill="1" applyBorder="1" applyAlignment="1">
      <alignment horizontal="center" vertical="center"/>
    </xf>
    <xf numFmtId="0" fontId="59" fillId="24" borderId="47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9" fillId="24" borderId="42" xfId="0" applyFont="1" applyFill="1" applyBorder="1" applyAlignment="1">
      <alignment horizontal="center" wrapText="1"/>
    </xf>
    <xf numFmtId="0" fontId="59" fillId="24" borderId="32" xfId="0" applyFont="1" applyFill="1" applyBorder="1" applyAlignment="1">
      <alignment horizontal="center" wrapText="1"/>
    </xf>
    <xf numFmtId="0" fontId="0" fillId="24" borderId="37" xfId="0" applyFont="1" applyFill="1" applyBorder="1" applyAlignment="1">
      <alignment horizontal="center"/>
    </xf>
    <xf numFmtId="0" fontId="59" fillId="24" borderId="41" xfId="0" applyFont="1" applyFill="1" applyBorder="1" applyAlignment="1">
      <alignment horizontal="center" wrapText="1"/>
    </xf>
    <xf numFmtId="41" fontId="5" fillId="24" borderId="0" xfId="64" applyFont="1" applyFill="1" applyBorder="1" applyAlignment="1">
      <alignment horizontal="center" vertical="center" wrapText="1"/>
    </xf>
    <xf numFmtId="41" fontId="5" fillId="24" borderId="37" xfId="64" applyFont="1" applyFill="1" applyBorder="1" applyAlignment="1">
      <alignment horizontal="right" vertical="center" wrapText="1"/>
    </xf>
    <xf numFmtId="0" fontId="59" fillId="24" borderId="34" xfId="0" applyFont="1" applyFill="1" applyBorder="1" applyAlignment="1">
      <alignment horizontal="center" wrapText="1"/>
    </xf>
    <xf numFmtId="0" fontId="59" fillId="24" borderId="48" xfId="0" applyFont="1" applyFill="1" applyBorder="1" applyAlignment="1">
      <alignment horizontal="center" wrapText="1"/>
    </xf>
    <xf numFmtId="0" fontId="0" fillId="24" borderId="41" xfId="0" applyFont="1" applyFill="1" applyBorder="1" applyAlignment="1">
      <alignment wrapText="1"/>
    </xf>
    <xf numFmtId="0" fontId="0" fillId="24" borderId="34" xfId="0" applyFont="1" applyFill="1" applyBorder="1" applyAlignment="1">
      <alignment wrapText="1"/>
    </xf>
    <xf numFmtId="0" fontId="0" fillId="24" borderId="48" xfId="0" applyFont="1" applyFill="1" applyBorder="1" applyAlignment="1">
      <alignment wrapText="1"/>
    </xf>
    <xf numFmtId="0" fontId="59" fillId="24" borderId="44" xfId="0" applyFont="1" applyFill="1" applyBorder="1" applyAlignment="1">
      <alignment horizontal="center" wrapText="1"/>
    </xf>
    <xf numFmtId="0" fontId="0" fillId="24" borderId="44" xfId="0" applyFont="1" applyFill="1" applyBorder="1" applyAlignment="1">
      <alignment wrapText="1"/>
    </xf>
    <xf numFmtId="0" fontId="0" fillId="24" borderId="33" xfId="0" applyFont="1" applyFill="1" applyBorder="1" applyAlignment="1">
      <alignment wrapText="1"/>
    </xf>
    <xf numFmtId="0" fontId="0" fillId="24" borderId="49" xfId="0" applyFont="1" applyFill="1" applyBorder="1" applyAlignment="1">
      <alignment wrapText="1"/>
    </xf>
    <xf numFmtId="182" fontId="5" fillId="24" borderId="5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183" fontId="5" fillId="24" borderId="0" xfId="0" applyNumberFormat="1" applyFont="1" applyFill="1" applyBorder="1" applyAlignment="1">
      <alignment horizontal="left" vertical="center" shrinkToFi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61" fillId="24" borderId="0" xfId="0" applyFont="1" applyFill="1" applyAlignment="1">
      <alignment horizontal="justify"/>
    </xf>
    <xf numFmtId="0" fontId="0" fillId="24" borderId="0" xfId="0" applyFont="1" applyFill="1" applyAlignment="1">
      <alignment/>
    </xf>
    <xf numFmtId="0" fontId="61" fillId="24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3" fillId="24" borderId="42" xfId="0" applyFont="1" applyFill="1" applyBorder="1" applyAlignment="1">
      <alignment horizontal="center" vertical="center" shrinkToFit="1"/>
    </xf>
    <xf numFmtId="0" fontId="3" fillId="24" borderId="41" xfId="0" applyFont="1" applyFill="1" applyBorder="1" applyAlignment="1">
      <alignment horizontal="center" vertical="center" shrinkToFit="1"/>
    </xf>
    <xf numFmtId="0" fontId="3" fillId="24" borderId="41" xfId="0" applyFont="1" applyFill="1" applyBorder="1" applyAlignment="1">
      <alignment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vertical="center" shrinkToFit="1"/>
    </xf>
    <xf numFmtId="0" fontId="3" fillId="24" borderId="51" xfId="0" applyFont="1" applyFill="1" applyBorder="1" applyAlignment="1">
      <alignment horizontal="center" vertical="center" shrinkToFit="1"/>
    </xf>
    <xf numFmtId="41" fontId="0" fillId="24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24" borderId="5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182" fontId="62" fillId="24" borderId="0" xfId="0" applyNumberFormat="1" applyFont="1" applyFill="1" applyBorder="1" applyAlignment="1">
      <alignment horizontal="center" vertical="center"/>
    </xf>
    <xf numFmtId="0" fontId="63" fillId="24" borderId="0" xfId="0" applyFont="1" applyFill="1" applyAlignment="1">
      <alignment vertical="center"/>
    </xf>
    <xf numFmtId="182" fontId="62" fillId="24" borderId="15" xfId="0" applyNumberFormat="1" applyFont="1" applyFill="1" applyBorder="1" applyAlignment="1">
      <alignment horizontal="center" vertical="center"/>
    </xf>
    <xf numFmtId="0" fontId="62" fillId="24" borderId="14" xfId="0" applyFont="1" applyFill="1" applyBorder="1" applyAlignment="1">
      <alignment horizontal="center" vertical="center"/>
    </xf>
    <xf numFmtId="0" fontId="62" fillId="24" borderId="24" xfId="0" applyFont="1" applyFill="1" applyBorder="1" applyAlignment="1">
      <alignment horizontal="center" vertical="center"/>
    </xf>
    <xf numFmtId="0" fontId="62" fillId="24" borderId="0" xfId="0" applyFont="1" applyFill="1" applyBorder="1" applyAlignment="1">
      <alignment horizontal="center" vertical="center" shrinkToFit="1"/>
    </xf>
    <xf numFmtId="0" fontId="62" fillId="24" borderId="0" xfId="0" applyFont="1" applyFill="1" applyAlignment="1">
      <alignment horizontal="center" vertical="center"/>
    </xf>
    <xf numFmtId="179" fontId="62" fillId="24" borderId="0" xfId="0" applyNumberFormat="1" applyFont="1" applyFill="1" applyAlignment="1">
      <alignment horizontal="center" vertical="center"/>
    </xf>
    <xf numFmtId="0" fontId="62" fillId="24" borderId="0" xfId="0" applyFont="1" applyFill="1" applyAlignment="1">
      <alignment vertical="center"/>
    </xf>
    <xf numFmtId="0" fontId="62" fillId="24" borderId="24" xfId="0" applyFont="1" applyFill="1" applyBorder="1" applyAlignment="1" quotePrefix="1">
      <alignment horizontal="center" vertical="center"/>
    </xf>
    <xf numFmtId="0" fontId="62" fillId="24" borderId="37" xfId="0" applyFont="1" applyFill="1" applyBorder="1" applyAlignment="1">
      <alignment horizontal="center" vertical="center" wrapText="1"/>
    </xf>
    <xf numFmtId="41" fontId="62" fillId="24" borderId="0" xfId="64" applyFont="1" applyFill="1" applyBorder="1" applyAlignment="1">
      <alignment horizontal="center" vertical="center"/>
    </xf>
    <xf numFmtId="0" fontId="62" fillId="24" borderId="0" xfId="0" applyNumberFormat="1" applyFont="1" applyFill="1" applyBorder="1" applyAlignment="1">
      <alignment horizontal="center" vertical="center"/>
    </xf>
    <xf numFmtId="0" fontId="62" fillId="24" borderId="0" xfId="0" applyFont="1" applyFill="1" applyAlignment="1">
      <alignment horizontal="right" vertical="center"/>
    </xf>
    <xf numFmtId="0" fontId="13" fillId="24" borderId="37" xfId="0" applyFont="1" applyFill="1" applyBorder="1" applyAlignment="1">
      <alignment horizontal="center" vertical="center" wrapText="1"/>
    </xf>
    <xf numFmtId="0" fontId="62" fillId="24" borderId="15" xfId="0" applyNumberFormat="1" applyFont="1" applyFill="1" applyBorder="1" applyAlignment="1">
      <alignment horizontal="center" vertical="center"/>
    </xf>
    <xf numFmtId="41" fontId="62" fillId="24" borderId="15" xfId="64" applyFont="1" applyFill="1" applyBorder="1" applyAlignment="1">
      <alignment horizontal="center" vertical="center"/>
    </xf>
    <xf numFmtId="177" fontId="62" fillId="24" borderId="34" xfId="0" applyNumberFormat="1" applyFont="1" applyFill="1" applyBorder="1" applyAlignment="1">
      <alignment horizontal="right" vertical="center"/>
    </xf>
    <xf numFmtId="177" fontId="62" fillId="24" borderId="0" xfId="0" applyNumberFormat="1" applyFont="1" applyFill="1" applyBorder="1" applyAlignment="1">
      <alignment horizontal="right" vertical="center"/>
    </xf>
    <xf numFmtId="177" fontId="62" fillId="24" borderId="0" xfId="0" applyNumberFormat="1" applyFont="1" applyFill="1" applyBorder="1" applyAlignment="1">
      <alignment horizontal="center" vertical="center"/>
    </xf>
    <xf numFmtId="177" fontId="62" fillId="24" borderId="15" xfId="0" applyNumberFormat="1" applyFont="1" applyFill="1" applyBorder="1" applyAlignment="1">
      <alignment horizontal="right" vertical="center"/>
    </xf>
    <xf numFmtId="182" fontId="66" fillId="24" borderId="0" xfId="0" applyNumberFormat="1" applyFont="1" applyFill="1" applyBorder="1" applyAlignment="1">
      <alignment horizontal="center" vertical="center"/>
    </xf>
    <xf numFmtId="0" fontId="66" fillId="24" borderId="24" xfId="0" applyFont="1" applyFill="1" applyBorder="1" applyAlignment="1">
      <alignment horizontal="center" vertical="center"/>
    </xf>
    <xf numFmtId="0" fontId="66" fillId="24" borderId="0" xfId="0" applyFont="1" applyFill="1" applyAlignment="1">
      <alignment vertical="center"/>
    </xf>
    <xf numFmtId="0" fontId="63" fillId="24" borderId="0" xfId="0" applyFont="1" applyFill="1" applyBorder="1" applyAlignment="1">
      <alignment vertical="center"/>
    </xf>
    <xf numFmtId="0" fontId="67" fillId="24" borderId="0" xfId="0" applyFont="1" applyFill="1" applyAlignment="1">
      <alignment vertical="center"/>
    </xf>
    <xf numFmtId="179" fontId="62" fillId="24" borderId="24" xfId="0" applyNumberFormat="1" applyFont="1" applyFill="1" applyBorder="1" applyAlignment="1">
      <alignment horizontal="center" vertical="center"/>
    </xf>
    <xf numFmtId="179" fontId="62" fillId="24" borderId="0" xfId="0" applyNumberFormat="1" applyFont="1" applyFill="1" applyBorder="1" applyAlignment="1">
      <alignment horizontal="center" vertical="center"/>
    </xf>
    <xf numFmtId="41" fontId="62" fillId="24" borderId="32" xfId="64" applyFont="1" applyFill="1" applyBorder="1" applyAlignment="1">
      <alignment horizontal="center" vertical="center" wrapText="1"/>
    </xf>
    <xf numFmtId="41" fontId="62" fillId="24" borderId="0" xfId="64" applyFont="1" applyFill="1" applyBorder="1" applyAlignment="1">
      <alignment horizontal="center" vertical="center" wrapText="1"/>
    </xf>
    <xf numFmtId="41" fontId="62" fillId="24" borderId="34" xfId="64" applyFont="1" applyFill="1" applyBorder="1" applyAlignment="1">
      <alignment horizontal="center" vertical="center" wrapText="1"/>
    </xf>
    <xf numFmtId="184" fontId="62" fillId="24" borderId="24" xfId="0" applyNumberFormat="1" applyFont="1" applyFill="1" applyBorder="1" applyAlignment="1">
      <alignment vertical="center" shrinkToFit="1"/>
    </xf>
    <xf numFmtId="184" fontId="62" fillId="24" borderId="0" xfId="0" applyNumberFormat="1" applyFont="1" applyFill="1" applyBorder="1" applyAlignment="1">
      <alignment vertical="center" shrinkToFit="1"/>
    </xf>
    <xf numFmtId="0" fontId="66" fillId="24" borderId="0" xfId="0" applyFont="1" applyFill="1" applyBorder="1" applyAlignment="1">
      <alignment horizontal="center" vertical="center" shrinkToFit="1"/>
    </xf>
    <xf numFmtId="184" fontId="66" fillId="24" borderId="24" xfId="0" applyNumberFormat="1" applyFont="1" applyFill="1" applyBorder="1" applyAlignment="1">
      <alignment vertical="center" shrinkToFit="1"/>
    </xf>
    <xf numFmtId="184" fontId="66" fillId="24" borderId="0" xfId="0" applyNumberFormat="1" applyFont="1" applyFill="1" applyBorder="1" applyAlignment="1">
      <alignment vertical="center" shrinkToFit="1"/>
    </xf>
    <xf numFmtId="0" fontId="13" fillId="24" borderId="15" xfId="0" applyFont="1" applyFill="1" applyBorder="1" applyAlignment="1">
      <alignment horizontal="center" vertical="center" shrinkToFit="1"/>
    </xf>
    <xf numFmtId="184" fontId="13" fillId="24" borderId="27" xfId="0" applyNumberFormat="1" applyFont="1" applyFill="1" applyBorder="1" applyAlignment="1">
      <alignment vertical="center" shrinkToFit="1"/>
    </xf>
    <xf numFmtId="184" fontId="13" fillId="24" borderId="15" xfId="0" applyNumberFormat="1" applyFont="1" applyFill="1" applyBorder="1" applyAlignment="1">
      <alignment vertical="center" shrinkToFit="1"/>
    </xf>
    <xf numFmtId="0" fontId="13" fillId="24" borderId="27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left" vertical="center" shrinkToFit="1"/>
    </xf>
    <xf numFmtId="181" fontId="5" fillId="0" borderId="14" xfId="0" applyNumberFormat="1" applyFont="1" applyFill="1" applyBorder="1" applyAlignment="1">
      <alignment horizontal="left" vertical="center" shrinkToFit="1"/>
    </xf>
    <xf numFmtId="181" fontId="5" fillId="24" borderId="0" xfId="0" applyNumberFormat="1" applyFont="1" applyFill="1" applyBorder="1" applyAlignment="1">
      <alignment horizontal="left" vertical="center" shrinkToFit="1"/>
    </xf>
    <xf numFmtId="181" fontId="5" fillId="24" borderId="14" xfId="0" applyNumberFormat="1" applyFont="1" applyFill="1" applyBorder="1" applyAlignment="1">
      <alignment horizontal="left" vertical="center" shrinkToFit="1"/>
    </xf>
    <xf numFmtId="179" fontId="62" fillId="24" borderId="0" xfId="0" applyNumberFormat="1" applyFont="1" applyFill="1" applyBorder="1" applyAlignment="1">
      <alignment horizontal="left" vertical="center" shrinkToFit="1"/>
    </xf>
    <xf numFmtId="179" fontId="5" fillId="24" borderId="0" xfId="0" applyNumberFormat="1" applyFont="1" applyFill="1" applyBorder="1" applyAlignment="1">
      <alignment horizontal="left" vertical="center" shrinkToFit="1"/>
    </xf>
    <xf numFmtId="179" fontId="5" fillId="24" borderId="14" xfId="0" applyNumberFormat="1" applyFont="1" applyFill="1" applyBorder="1" applyAlignment="1">
      <alignment horizontal="left" vertical="center" shrinkToFit="1"/>
    </xf>
    <xf numFmtId="179" fontId="10" fillId="24" borderId="15" xfId="0" applyNumberFormat="1" applyFont="1" applyFill="1" applyBorder="1" applyAlignment="1">
      <alignment horizontal="left" vertical="center" shrinkToFit="1"/>
    </xf>
    <xf numFmtId="179" fontId="10" fillId="24" borderId="25" xfId="0" applyNumberFormat="1" applyFont="1" applyFill="1" applyBorder="1" applyAlignment="1">
      <alignment horizontal="left" vertical="center" shrinkToFit="1"/>
    </xf>
    <xf numFmtId="0" fontId="10" fillId="24" borderId="27" xfId="0" applyFont="1" applyFill="1" applyBorder="1" applyAlignment="1">
      <alignment vertical="center" shrinkToFit="1"/>
    </xf>
    <xf numFmtId="0" fontId="10" fillId="24" borderId="15" xfId="0" applyFont="1" applyFill="1" applyBorder="1" applyAlignment="1">
      <alignment vertical="center" shrinkToFit="1"/>
    </xf>
    <xf numFmtId="176" fontId="62" fillId="24" borderId="24" xfId="0" applyNumberFormat="1" applyFont="1" applyFill="1" applyBorder="1" applyAlignment="1">
      <alignment horizontal="center" vertical="center"/>
    </xf>
    <xf numFmtId="184" fontId="62" fillId="24" borderId="0" xfId="0" applyNumberFormat="1" applyFont="1" applyFill="1" applyBorder="1" applyAlignment="1">
      <alignment horizontal="center" vertical="center"/>
    </xf>
    <xf numFmtId="176" fontId="62" fillId="24" borderId="0" xfId="0" applyNumberFormat="1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176" fontId="13" fillId="24" borderId="27" xfId="0" applyNumberFormat="1" applyFont="1" applyFill="1" applyBorder="1" applyAlignment="1">
      <alignment horizontal="center" vertical="center"/>
    </xf>
    <xf numFmtId="179" fontId="13" fillId="24" borderId="15" xfId="0" applyNumberFormat="1" applyFont="1" applyFill="1" applyBorder="1" applyAlignment="1">
      <alignment horizontal="center" vertical="center"/>
    </xf>
    <xf numFmtId="184" fontId="13" fillId="24" borderId="15" xfId="0" applyNumberFormat="1" applyFont="1" applyFill="1" applyBorder="1" applyAlignment="1">
      <alignment horizontal="center" vertical="center"/>
    </xf>
    <xf numFmtId="176" fontId="13" fillId="24" borderId="15" xfId="0" applyNumberFormat="1" applyFont="1" applyFill="1" applyBorder="1" applyAlignment="1">
      <alignment horizontal="center" vertical="center"/>
    </xf>
    <xf numFmtId="186" fontId="62" fillId="24" borderId="34" xfId="0" applyNumberFormat="1" applyFont="1" applyFill="1" applyBorder="1" applyAlignment="1">
      <alignment horizontal="right" vertical="center" wrapText="1"/>
    </xf>
    <xf numFmtId="186" fontId="62" fillId="24" borderId="0" xfId="0" applyNumberFormat="1" applyFont="1" applyFill="1" applyBorder="1" applyAlignment="1">
      <alignment horizontal="right" vertical="center" wrapText="1"/>
    </xf>
    <xf numFmtId="186" fontId="62" fillId="24" borderId="37" xfId="0" applyNumberFormat="1" applyFont="1" applyFill="1" applyBorder="1" applyAlignment="1">
      <alignment horizontal="right" vertical="center" wrapText="1"/>
    </xf>
    <xf numFmtId="0" fontId="62" fillId="24" borderId="34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193" fontId="62" fillId="24" borderId="34" xfId="0" applyNumberFormat="1" applyFont="1" applyFill="1" applyBorder="1" applyAlignment="1">
      <alignment horizontal="right" vertical="center" wrapText="1"/>
    </xf>
    <xf numFmtId="193" fontId="62" fillId="24" borderId="0" xfId="0" applyNumberFormat="1" applyFont="1" applyFill="1" applyBorder="1" applyAlignment="1">
      <alignment horizontal="right" vertical="center" wrapText="1"/>
    </xf>
    <xf numFmtId="193" fontId="62" fillId="24" borderId="37" xfId="0" applyNumberFormat="1" applyFont="1" applyFill="1" applyBorder="1" applyAlignment="1">
      <alignment horizontal="right" vertical="center" wrapText="1"/>
    </xf>
    <xf numFmtId="0" fontId="68" fillId="24" borderId="0" xfId="0" applyFont="1" applyFill="1" applyAlignment="1">
      <alignment horizontal="left" vertical="center"/>
    </xf>
    <xf numFmtId="0" fontId="69" fillId="24" borderId="0" xfId="0" applyFont="1" applyFill="1" applyAlignment="1">
      <alignment horizontal="left" vertical="center"/>
    </xf>
    <xf numFmtId="193" fontId="13" fillId="24" borderId="34" xfId="0" applyNumberFormat="1" applyFont="1" applyFill="1" applyBorder="1" applyAlignment="1">
      <alignment horizontal="right" vertical="center" wrapText="1"/>
    </xf>
    <xf numFmtId="193" fontId="13" fillId="24" borderId="0" xfId="0" applyNumberFormat="1" applyFont="1" applyFill="1" applyBorder="1" applyAlignment="1">
      <alignment horizontal="right" vertical="center" wrapText="1"/>
    </xf>
    <xf numFmtId="193" fontId="13" fillId="24" borderId="37" xfId="0" applyNumberFormat="1" applyFont="1" applyFill="1" applyBorder="1" applyAlignment="1">
      <alignment horizontal="right" vertical="center" wrapText="1"/>
    </xf>
    <xf numFmtId="0" fontId="13" fillId="24" borderId="34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left" vertical="center"/>
    </xf>
    <xf numFmtId="185" fontId="71" fillId="24" borderId="37" xfId="0" applyNumberFormat="1" applyFont="1" applyFill="1" applyBorder="1" applyAlignment="1">
      <alignment horizontal="center" vertical="center" wrapText="1"/>
    </xf>
    <xf numFmtId="185" fontId="71" fillId="24" borderId="46" xfId="0" applyNumberFormat="1" applyFont="1" applyFill="1" applyBorder="1" applyAlignment="1">
      <alignment horizontal="center" vertical="center" wrapText="1"/>
    </xf>
    <xf numFmtId="186" fontId="62" fillId="24" borderId="33" xfId="0" applyNumberFormat="1" applyFont="1" applyFill="1" applyBorder="1" applyAlignment="1">
      <alignment horizontal="right" vertical="center" wrapText="1"/>
    </xf>
    <xf numFmtId="186" fontId="62" fillId="24" borderId="53" xfId="0" applyNumberFormat="1" applyFont="1" applyFill="1" applyBorder="1" applyAlignment="1">
      <alignment horizontal="right" vertical="center" wrapText="1"/>
    </xf>
    <xf numFmtId="186" fontId="62" fillId="24" borderId="36" xfId="0" applyNumberFormat="1" applyFont="1" applyFill="1" applyBorder="1" applyAlignment="1">
      <alignment horizontal="right" vertical="center" wrapText="1"/>
    </xf>
    <xf numFmtId="0" fontId="62" fillId="24" borderId="33" xfId="0" applyFont="1" applyFill="1" applyBorder="1" applyAlignment="1">
      <alignment horizontal="center" vertical="center" wrapText="1"/>
    </xf>
    <xf numFmtId="41" fontId="62" fillId="24" borderId="0" xfId="64" applyFont="1" applyFill="1" applyBorder="1" applyAlignment="1">
      <alignment horizontal="right" vertical="center" wrapText="1"/>
    </xf>
    <xf numFmtId="41" fontId="62" fillId="24" borderId="37" xfId="64" applyFont="1" applyFill="1" applyBorder="1" applyAlignment="1">
      <alignment horizontal="right" vertical="center" wrapText="1"/>
    </xf>
    <xf numFmtId="41" fontId="13" fillId="24" borderId="0" xfId="64" applyFont="1" applyFill="1" applyBorder="1" applyAlignment="1">
      <alignment horizontal="right" vertical="center" wrapText="1"/>
    </xf>
    <xf numFmtId="41" fontId="62" fillId="24" borderId="34" xfId="64" applyFont="1" applyFill="1" applyBorder="1" applyAlignment="1">
      <alignment horizontal="right" vertical="center" wrapText="1"/>
    </xf>
    <xf numFmtId="0" fontId="62" fillId="24" borderId="36" xfId="0" applyFont="1" applyFill="1" applyBorder="1" applyAlignment="1">
      <alignment horizontal="center" vertical="center" wrapText="1"/>
    </xf>
    <xf numFmtId="41" fontId="62" fillId="24" borderId="36" xfId="64" applyFont="1" applyFill="1" applyBorder="1" applyAlignment="1">
      <alignment horizontal="right" vertical="center" wrapText="1"/>
    </xf>
    <xf numFmtId="0" fontId="26" fillId="24" borderId="26" xfId="86" applyFont="1" applyFill="1" applyBorder="1" applyAlignment="1">
      <alignment horizontal="center" vertical="center"/>
      <protection/>
    </xf>
    <xf numFmtId="0" fontId="3" fillId="24" borderId="22" xfId="86" applyFont="1" applyFill="1" applyBorder="1" applyAlignment="1">
      <alignment horizontal="center" vertical="center" wrapText="1" shrinkToFit="1"/>
      <protection/>
    </xf>
    <xf numFmtId="0" fontId="5" fillId="24" borderId="27" xfId="86" applyFont="1" applyFill="1" applyBorder="1" applyAlignment="1" quotePrefix="1">
      <alignment horizontal="center" vertical="center" shrinkToFit="1"/>
      <protection/>
    </xf>
    <xf numFmtId="0" fontId="5" fillId="24" borderId="0" xfId="86" applyFont="1" applyFill="1" applyAlignment="1">
      <alignment vertical="center"/>
      <protection/>
    </xf>
    <xf numFmtId="0" fontId="3" fillId="24" borderId="26" xfId="86" applyFont="1" applyFill="1" applyBorder="1" applyAlignment="1">
      <alignment horizontal="center" vertical="center" shrinkToFit="1"/>
      <protection/>
    </xf>
    <xf numFmtId="0" fontId="48" fillId="24" borderId="0" xfId="86" applyFont="1" applyFill="1" applyAlignment="1">
      <alignment vertical="center"/>
      <protection/>
    </xf>
    <xf numFmtId="0" fontId="5" fillId="24" borderId="0" xfId="86" applyFont="1" applyFill="1" applyAlignment="1" quotePrefix="1">
      <alignment horizontal="right" vertical="center"/>
      <protection/>
    </xf>
    <xf numFmtId="0" fontId="3" fillId="24" borderId="30" xfId="86" applyFont="1" applyFill="1" applyBorder="1" applyAlignment="1">
      <alignment horizontal="center" vertical="center"/>
      <protection/>
    </xf>
    <xf numFmtId="0" fontId="3" fillId="24" borderId="26" xfId="86" applyFont="1" applyFill="1" applyBorder="1" applyAlignment="1">
      <alignment horizontal="center" vertical="center"/>
      <protection/>
    </xf>
    <xf numFmtId="0" fontId="3" fillId="24" borderId="22" xfId="86" applyFont="1" applyFill="1" applyBorder="1" applyAlignment="1">
      <alignment horizontal="center" vertical="center"/>
      <protection/>
    </xf>
    <xf numFmtId="0" fontId="5" fillId="24" borderId="22" xfId="86" applyFont="1" applyFill="1" applyBorder="1" applyAlignment="1">
      <alignment horizontal="center" vertical="center"/>
      <protection/>
    </xf>
    <xf numFmtId="0" fontId="5" fillId="24" borderId="14" xfId="86" applyFont="1" applyFill="1" applyBorder="1" applyAlignment="1">
      <alignment horizontal="center" vertical="center"/>
      <protection/>
    </xf>
    <xf numFmtId="0" fontId="5" fillId="24" borderId="24" xfId="86" applyFont="1" applyFill="1" applyBorder="1" applyAlignment="1">
      <alignment horizontal="center" vertical="center"/>
      <protection/>
    </xf>
    <xf numFmtId="0" fontId="5" fillId="24" borderId="14" xfId="86" applyFont="1" applyFill="1" applyBorder="1" applyAlignment="1">
      <alignment horizontal="center" vertical="center" shrinkToFit="1"/>
      <protection/>
    </xf>
    <xf numFmtId="0" fontId="3" fillId="24" borderId="17" xfId="86" applyFont="1" applyFill="1" applyBorder="1" applyAlignment="1">
      <alignment horizontal="center" vertical="center"/>
      <protection/>
    </xf>
    <xf numFmtId="0" fontId="3" fillId="24" borderId="24" xfId="86" applyFont="1" applyFill="1" applyBorder="1" applyAlignment="1">
      <alignment horizontal="center" vertical="center"/>
      <protection/>
    </xf>
    <xf numFmtId="0" fontId="5" fillId="24" borderId="27" xfId="86" applyFont="1" applyFill="1" applyBorder="1" applyAlignment="1">
      <alignment horizontal="center" vertical="center"/>
      <protection/>
    </xf>
    <xf numFmtId="0" fontId="5" fillId="24" borderId="25" xfId="86" applyFont="1" applyFill="1" applyBorder="1" applyAlignment="1">
      <alignment horizontal="center" vertical="center"/>
      <protection/>
    </xf>
    <xf numFmtId="0" fontId="5" fillId="24" borderId="17" xfId="86" applyFont="1" applyFill="1" applyBorder="1" applyAlignment="1">
      <alignment horizontal="center" vertical="center"/>
      <protection/>
    </xf>
    <xf numFmtId="0" fontId="3" fillId="24" borderId="14" xfId="86" applyFont="1" applyFill="1" applyBorder="1" applyAlignment="1">
      <alignment horizontal="center" vertical="center"/>
      <protection/>
    </xf>
    <xf numFmtId="0" fontId="5" fillId="24" borderId="21" xfId="86" applyFont="1" applyFill="1" applyBorder="1" applyAlignment="1">
      <alignment horizontal="center" vertical="center"/>
      <protection/>
    </xf>
    <xf numFmtId="0" fontId="5" fillId="24" borderId="0" xfId="86" applyFont="1" applyFill="1" applyAlignment="1">
      <alignment horizontal="center" vertical="center"/>
      <protection/>
    </xf>
    <xf numFmtId="0" fontId="62" fillId="0" borderId="14" xfId="86" applyFont="1" applyFill="1" applyBorder="1" applyAlignment="1">
      <alignment horizontal="center" vertical="center" shrinkToFit="1"/>
      <protection/>
    </xf>
    <xf numFmtId="182" fontId="62" fillId="0" borderId="0" xfId="86" applyNumberFormat="1" applyFont="1" applyFill="1" applyBorder="1" applyAlignment="1">
      <alignment horizontal="center" vertical="center" shrinkToFit="1"/>
      <protection/>
    </xf>
    <xf numFmtId="177" fontId="62" fillId="0" borderId="0" xfId="65" applyNumberFormat="1" applyFont="1" applyFill="1" applyBorder="1" applyAlignment="1">
      <alignment horizontal="center" vertical="center" shrinkToFit="1"/>
    </xf>
    <xf numFmtId="3" fontId="62" fillId="0" borderId="0" xfId="86" applyNumberFormat="1" applyFont="1" applyFill="1" applyBorder="1" applyAlignment="1">
      <alignment horizontal="center" vertical="center" shrinkToFit="1"/>
      <protection/>
    </xf>
    <xf numFmtId="0" fontId="62" fillId="0" borderId="0" xfId="82" applyFont="1" applyFill="1" applyBorder="1" applyAlignment="1">
      <alignment horizontal="center" vertical="center" shrinkToFit="1"/>
    </xf>
    <xf numFmtId="0" fontId="62" fillId="0" borderId="0" xfId="86" applyNumberFormat="1" applyFont="1" applyFill="1" applyBorder="1" applyAlignment="1">
      <alignment horizontal="center" vertical="center" shrinkToFit="1"/>
      <protection/>
    </xf>
    <xf numFmtId="0" fontId="62" fillId="0" borderId="24" xfId="86" applyFont="1" applyFill="1" applyBorder="1" applyAlignment="1">
      <alignment horizontal="center" vertical="center"/>
      <protection/>
    </xf>
    <xf numFmtId="0" fontId="62" fillId="0" borderId="0" xfId="86" applyFont="1" applyFill="1" applyAlignment="1">
      <alignment vertical="center"/>
      <protection/>
    </xf>
    <xf numFmtId="0" fontId="5" fillId="0" borderId="14" xfId="86" applyFont="1" applyFill="1" applyBorder="1" applyAlignment="1">
      <alignment horizontal="center" vertical="center" shrinkToFit="1"/>
      <protection/>
    </xf>
    <xf numFmtId="182" fontId="5" fillId="0" borderId="24" xfId="86" applyNumberFormat="1" applyFont="1" applyFill="1" applyBorder="1" applyAlignment="1">
      <alignment horizontal="center" vertical="center"/>
      <protection/>
    </xf>
    <xf numFmtId="182" fontId="5" fillId="0" borderId="0" xfId="86" applyNumberFormat="1" applyFont="1" applyFill="1" applyBorder="1" applyAlignment="1">
      <alignment horizontal="center" vertical="center"/>
      <protection/>
    </xf>
    <xf numFmtId="0" fontId="5" fillId="0" borderId="0" xfId="82" applyFont="1" applyFill="1" applyBorder="1" applyAlignment="1">
      <alignment horizontal="center" vertical="center" shrinkToFit="1"/>
    </xf>
    <xf numFmtId="0" fontId="5" fillId="0" borderId="0" xfId="86" applyNumberFormat="1" applyFont="1" applyFill="1" applyBorder="1" applyAlignment="1">
      <alignment horizontal="center" vertical="center" shrinkToFit="1"/>
      <protection/>
    </xf>
    <xf numFmtId="0" fontId="5" fillId="0" borderId="24" xfId="86" applyFont="1" applyFill="1" applyBorder="1" applyAlignment="1">
      <alignment horizontal="center" vertical="center"/>
      <protection/>
    </xf>
    <xf numFmtId="0" fontId="5" fillId="0" borderId="0" xfId="86" applyFont="1" applyFill="1" applyBorder="1" applyAlignment="1">
      <alignment vertical="center"/>
      <protection/>
    </xf>
    <xf numFmtId="0" fontId="11" fillId="0" borderId="0" xfId="86" applyFont="1" applyAlignment="1">
      <alignment vertical="center"/>
      <protection/>
    </xf>
    <xf numFmtId="0" fontId="5" fillId="0" borderId="0" xfId="86" applyFont="1" applyAlignment="1">
      <alignment vertical="center"/>
      <protection/>
    </xf>
    <xf numFmtId="0" fontId="5" fillId="0" borderId="0" xfId="86">
      <alignment vertical="center"/>
      <protection/>
    </xf>
    <xf numFmtId="0" fontId="10" fillId="0" borderId="25" xfId="86" applyFont="1" applyFill="1" applyBorder="1" applyAlignment="1">
      <alignment horizontal="center" vertical="center" shrinkToFit="1"/>
      <protection/>
    </xf>
    <xf numFmtId="0" fontId="10" fillId="0" borderId="27" xfId="86" applyFont="1" applyFill="1" applyBorder="1" applyAlignment="1">
      <alignment horizontal="center" vertical="center"/>
      <protection/>
    </xf>
    <xf numFmtId="0" fontId="10" fillId="0" borderId="0" xfId="86" applyFont="1" applyFill="1" applyBorder="1" applyAlignment="1">
      <alignment vertical="center"/>
      <protection/>
    </xf>
    <xf numFmtId="182" fontId="13" fillId="0" borderId="27" xfId="86" applyNumberFormat="1" applyFont="1" applyFill="1" applyBorder="1" applyAlignment="1">
      <alignment horizontal="center" vertical="center" shrinkToFit="1"/>
      <protection/>
    </xf>
    <xf numFmtId="177" fontId="13" fillId="0" borderId="15" xfId="65" applyNumberFormat="1" applyFont="1" applyFill="1" applyBorder="1" applyAlignment="1">
      <alignment horizontal="center" vertical="center" shrinkToFit="1"/>
    </xf>
    <xf numFmtId="182" fontId="10" fillId="0" borderId="15" xfId="86" applyNumberFormat="1" applyFont="1" applyFill="1" applyBorder="1" applyAlignment="1">
      <alignment horizontal="center" vertical="center"/>
      <protection/>
    </xf>
    <xf numFmtId="0" fontId="10" fillId="0" borderId="15" xfId="82" applyFont="1" applyFill="1" applyBorder="1" applyAlignment="1">
      <alignment horizontal="center" vertical="center" shrinkToFit="1"/>
    </xf>
    <xf numFmtId="0" fontId="10" fillId="0" borderId="15" xfId="86" applyNumberFormat="1" applyFont="1" applyFill="1" applyBorder="1" applyAlignment="1">
      <alignment horizontal="center" vertical="center" shrinkToFit="1"/>
      <protection/>
    </xf>
    <xf numFmtId="0" fontId="72" fillId="0" borderId="0" xfId="86" applyFont="1" applyAlignment="1">
      <alignment vertical="center"/>
      <protection/>
    </xf>
    <xf numFmtId="0" fontId="5" fillId="24" borderId="0" xfId="86" applyFont="1" applyFill="1" applyAlignment="1">
      <alignment horizontal="right" vertical="center"/>
      <protection/>
    </xf>
    <xf numFmtId="0" fontId="11" fillId="24" borderId="30" xfId="86" applyFont="1" applyFill="1" applyBorder="1" applyAlignment="1">
      <alignment horizontal="center" vertical="center" shrinkToFit="1"/>
      <protection/>
    </xf>
    <xf numFmtId="0" fontId="11" fillId="24" borderId="22" xfId="86" applyFont="1" applyFill="1" applyBorder="1" applyAlignment="1" quotePrefix="1">
      <alignment horizontal="center" vertical="center" shrinkToFit="1"/>
      <protection/>
    </xf>
    <xf numFmtId="0" fontId="11" fillId="24" borderId="22" xfId="86" applyFont="1" applyFill="1" applyBorder="1" applyAlignment="1">
      <alignment horizontal="center" vertical="center" shrinkToFit="1"/>
      <protection/>
    </xf>
    <xf numFmtId="0" fontId="5" fillId="24" borderId="17" xfId="86" applyFont="1" applyFill="1" applyBorder="1" applyAlignment="1">
      <alignment horizontal="center" vertical="center" shrinkToFit="1"/>
      <protection/>
    </xf>
    <xf numFmtId="0" fontId="5" fillId="24" borderId="27" xfId="86" applyFont="1" applyFill="1" applyBorder="1" applyAlignment="1">
      <alignment horizontal="center" vertical="center" shrinkToFit="1"/>
      <protection/>
    </xf>
    <xf numFmtId="0" fontId="5" fillId="24" borderId="25" xfId="86" applyFont="1" applyFill="1" applyBorder="1" applyAlignment="1">
      <alignment horizontal="center" vertical="center" shrinkToFit="1"/>
      <protection/>
    </xf>
    <xf numFmtId="0" fontId="11" fillId="24" borderId="17" xfId="86" applyFont="1" applyFill="1" applyBorder="1" applyAlignment="1">
      <alignment horizontal="center" vertical="center" shrinkToFit="1"/>
      <protection/>
    </xf>
    <xf numFmtId="0" fontId="5" fillId="24" borderId="24" xfId="86" applyFont="1" applyFill="1" applyBorder="1" applyAlignment="1">
      <alignment horizontal="center" vertical="center" shrinkToFit="1"/>
      <protection/>
    </xf>
    <xf numFmtId="0" fontId="5" fillId="24" borderId="17" xfId="86" applyFont="1" applyFill="1" applyBorder="1" applyAlignment="1" quotePrefix="1">
      <alignment horizontal="center" vertical="center" shrinkToFit="1"/>
      <protection/>
    </xf>
    <xf numFmtId="0" fontId="5" fillId="24" borderId="21" xfId="86" applyFont="1" applyFill="1" applyBorder="1" applyAlignment="1">
      <alignment horizontal="center" vertical="center" shrinkToFit="1"/>
      <protection/>
    </xf>
    <xf numFmtId="0" fontId="5" fillId="24" borderId="21" xfId="86" applyFont="1" applyFill="1" applyBorder="1" applyAlignment="1" quotePrefix="1">
      <alignment horizontal="center" vertical="center" shrinkToFit="1"/>
      <protection/>
    </xf>
    <xf numFmtId="0" fontId="62" fillId="0" borderId="14" xfId="86" applyFont="1" applyBorder="1" applyAlignment="1">
      <alignment horizontal="center" vertical="center" shrinkToFit="1"/>
      <protection/>
    </xf>
    <xf numFmtId="179" fontId="62" fillId="0" borderId="0" xfId="66" applyNumberFormat="1" applyFont="1" applyBorder="1" applyAlignment="1">
      <alignment horizontal="center" vertical="center"/>
    </xf>
    <xf numFmtId="196" fontId="62" fillId="0" borderId="0" xfId="66" applyNumberFormat="1" applyFont="1" applyBorder="1" applyAlignment="1">
      <alignment horizontal="center" vertical="center"/>
    </xf>
    <xf numFmtId="196" fontId="62" fillId="0" borderId="14" xfId="66" applyNumberFormat="1" applyFont="1" applyBorder="1" applyAlignment="1">
      <alignment horizontal="center" vertical="center"/>
    </xf>
    <xf numFmtId="0" fontId="62" fillId="0" borderId="0" xfId="86" applyFont="1" applyBorder="1" applyAlignment="1">
      <alignment horizontal="center" vertical="center" shrinkToFit="1"/>
      <protection/>
    </xf>
    <xf numFmtId="0" fontId="62" fillId="0" borderId="0" xfId="86" applyFont="1" applyAlignment="1">
      <alignment horizontal="center" vertical="center"/>
      <protection/>
    </xf>
    <xf numFmtId="179" fontId="62" fillId="0" borderId="0" xfId="66" applyNumberFormat="1" applyFont="1" applyFill="1" applyBorder="1" applyAlignment="1">
      <alignment horizontal="center" vertical="center"/>
    </xf>
    <xf numFmtId="196" fontId="62" fillId="0" borderId="0" xfId="66" applyNumberFormat="1" applyFont="1" applyFill="1" applyBorder="1" applyAlignment="1">
      <alignment horizontal="center" vertical="center"/>
    </xf>
    <xf numFmtId="196" fontId="62" fillId="0" borderId="14" xfId="66" applyNumberFormat="1" applyFont="1" applyFill="1" applyBorder="1" applyAlignment="1">
      <alignment horizontal="center" vertical="center"/>
    </xf>
    <xf numFmtId="182" fontId="5" fillId="0" borderId="14" xfId="86" applyNumberFormat="1" applyFont="1" applyFill="1" applyBorder="1" applyAlignment="1">
      <alignment horizontal="center" vertical="center"/>
      <protection/>
    </xf>
    <xf numFmtId="0" fontId="10" fillId="0" borderId="0" xfId="86" applyFont="1" applyBorder="1" applyAlignment="1">
      <alignment horizontal="center" vertical="center"/>
      <protection/>
    </xf>
    <xf numFmtId="0" fontId="5" fillId="0" borderId="0" xfId="86" applyAlignment="1">
      <alignment vertical="center"/>
      <protection/>
    </xf>
    <xf numFmtId="0" fontId="5" fillId="0" borderId="0" xfId="86" applyAlignment="1">
      <alignment/>
      <protection/>
    </xf>
    <xf numFmtId="0" fontId="10" fillId="0" borderId="25" xfId="86" applyFont="1" applyBorder="1" applyAlignment="1">
      <alignment horizontal="center" vertical="center" shrinkToFit="1"/>
      <protection/>
    </xf>
    <xf numFmtId="0" fontId="10" fillId="0" borderId="15" xfId="86" applyFont="1" applyBorder="1" applyAlignment="1">
      <alignment horizontal="center" vertical="center" shrinkToFit="1"/>
      <protection/>
    </xf>
    <xf numFmtId="0" fontId="5" fillId="0" borderId="0" xfId="86" applyFont="1" applyBorder="1" applyAlignment="1">
      <alignment horizontal="center" vertical="center"/>
      <protection/>
    </xf>
    <xf numFmtId="182" fontId="10" fillId="0" borderId="27" xfId="86" applyNumberFormat="1" applyFont="1" applyFill="1" applyBorder="1" applyAlignment="1">
      <alignment horizontal="center" vertical="center"/>
      <protection/>
    </xf>
    <xf numFmtId="182" fontId="10" fillId="0" borderId="25" xfId="86" applyNumberFormat="1" applyFont="1" applyFill="1" applyBorder="1" applyAlignment="1">
      <alignment horizontal="center" vertical="center"/>
      <protection/>
    </xf>
    <xf numFmtId="0" fontId="3" fillId="0" borderId="0" xfId="86" applyFont="1" applyAlignment="1">
      <alignment vertical="center"/>
      <protection/>
    </xf>
    <xf numFmtId="0" fontId="3" fillId="0" borderId="0" xfId="86" applyFont="1" applyAlignment="1" quotePrefix="1">
      <alignment horizontal="left" vertical="center"/>
      <protection/>
    </xf>
    <xf numFmtId="179" fontId="13" fillId="0" borderId="27" xfId="66" applyNumberFormat="1" applyFont="1" applyBorder="1" applyAlignment="1">
      <alignment horizontal="center" vertical="center"/>
    </xf>
    <xf numFmtId="0" fontId="48" fillId="0" borderId="0" xfId="86" applyFont="1" applyAlignment="1">
      <alignment vertical="center"/>
      <protection/>
    </xf>
    <xf numFmtId="0" fontId="5" fillId="24" borderId="0" xfId="86" applyFont="1" applyFill="1" applyBorder="1" applyAlignment="1">
      <alignment vertical="center"/>
      <protection/>
    </xf>
    <xf numFmtId="0" fontId="5" fillId="24" borderId="0" xfId="86" applyFont="1" applyFill="1" applyBorder="1" applyAlignment="1">
      <alignment horizontal="right" vertical="center"/>
      <protection/>
    </xf>
    <xf numFmtId="0" fontId="52" fillId="24" borderId="22" xfId="86" applyFont="1" applyFill="1" applyBorder="1" applyAlignment="1">
      <alignment horizontal="center" vertical="center" shrinkToFit="1"/>
      <protection/>
    </xf>
    <xf numFmtId="0" fontId="45" fillId="24" borderId="14" xfId="86" applyFont="1" applyFill="1" applyBorder="1" applyAlignment="1">
      <alignment horizontal="center" vertical="center" shrinkToFit="1"/>
      <protection/>
    </xf>
    <xf numFmtId="0" fontId="45" fillId="24" borderId="17" xfId="86" applyFont="1" applyFill="1" applyBorder="1" applyAlignment="1">
      <alignment horizontal="center" vertical="center" shrinkToFit="1"/>
      <protection/>
    </xf>
    <xf numFmtId="0" fontId="52" fillId="24" borderId="22" xfId="86" applyFont="1" applyFill="1" applyBorder="1" applyAlignment="1">
      <alignment horizontal="center" vertical="center"/>
      <protection/>
    </xf>
    <xf numFmtId="0" fontId="52" fillId="24" borderId="17" xfId="86" applyFont="1" applyFill="1" applyBorder="1" applyAlignment="1">
      <alignment horizontal="center" vertical="center" shrinkToFit="1"/>
      <protection/>
    </xf>
    <xf numFmtId="0" fontId="45" fillId="24" borderId="17" xfId="86" applyFont="1" applyFill="1" applyBorder="1" applyAlignment="1">
      <alignment horizontal="center" vertical="center"/>
      <protection/>
    </xf>
    <xf numFmtId="0" fontId="45" fillId="24" borderId="0" xfId="86" applyFont="1" applyFill="1" applyBorder="1" applyAlignment="1">
      <alignment horizontal="center" vertical="center" shrinkToFit="1"/>
      <protection/>
    </xf>
    <xf numFmtId="0" fontId="45" fillId="24" borderId="0" xfId="86" applyFont="1" applyFill="1" applyAlignment="1">
      <alignment vertical="center"/>
      <protection/>
    </xf>
    <xf numFmtId="0" fontId="45" fillId="24" borderId="17" xfId="86" applyFont="1" applyFill="1" applyBorder="1" applyAlignment="1" quotePrefix="1">
      <alignment horizontal="center" vertical="center" shrinkToFit="1"/>
      <protection/>
    </xf>
    <xf numFmtId="0" fontId="45" fillId="24" borderId="17" xfId="86" applyFont="1" applyFill="1" applyBorder="1" applyAlignment="1">
      <alignment horizontal="center" vertical="center" wrapText="1" shrinkToFit="1"/>
      <protection/>
    </xf>
    <xf numFmtId="0" fontId="45" fillId="24" borderId="25" xfId="86" applyFont="1" applyFill="1" applyBorder="1" applyAlignment="1">
      <alignment horizontal="center" vertical="center" shrinkToFit="1"/>
      <protection/>
    </xf>
    <xf numFmtId="0" fontId="45" fillId="24" borderId="21" xfId="86" applyFont="1" applyFill="1" applyBorder="1" applyAlignment="1">
      <alignment horizontal="center" vertical="center" shrinkToFit="1"/>
      <protection/>
    </xf>
    <xf numFmtId="0" fontId="45" fillId="24" borderId="21" xfId="86" applyFont="1" applyFill="1" applyBorder="1" applyAlignment="1">
      <alignment horizontal="center" vertical="center"/>
      <protection/>
    </xf>
    <xf numFmtId="0" fontId="45" fillId="24" borderId="27" xfId="86" applyFont="1" applyFill="1" applyBorder="1" applyAlignment="1">
      <alignment horizontal="center" vertical="center"/>
      <protection/>
    </xf>
    <xf numFmtId="182" fontId="62" fillId="0" borderId="24" xfId="86" applyNumberFormat="1" applyFont="1" applyFill="1" applyBorder="1" applyAlignment="1">
      <alignment horizontal="center" vertical="center"/>
      <protection/>
    </xf>
    <xf numFmtId="182" fontId="62" fillId="0" borderId="0" xfId="86" applyNumberFormat="1" applyFont="1" applyFill="1" applyBorder="1" applyAlignment="1">
      <alignment horizontal="center" vertical="center"/>
      <protection/>
    </xf>
    <xf numFmtId="181" fontId="62" fillId="0" borderId="0" xfId="86" applyNumberFormat="1" applyFont="1" applyFill="1" applyBorder="1" applyAlignment="1">
      <alignment horizontal="center" vertical="center"/>
      <protection/>
    </xf>
    <xf numFmtId="0" fontId="62" fillId="0" borderId="0" xfId="86" applyFont="1" applyAlignment="1">
      <alignment vertical="center"/>
      <protection/>
    </xf>
    <xf numFmtId="0" fontId="5" fillId="0" borderId="0" xfId="86" applyFont="1" applyBorder="1" applyAlignment="1">
      <alignment vertical="center"/>
      <protection/>
    </xf>
    <xf numFmtId="0" fontId="5" fillId="0" borderId="0" xfId="86" applyAlignment="1">
      <alignment horizontal="center" vertical="center"/>
      <protection/>
    </xf>
    <xf numFmtId="0" fontId="5" fillId="0" borderId="0" xfId="86" applyAlignment="1">
      <alignment horizontal="center"/>
      <protection/>
    </xf>
    <xf numFmtId="0" fontId="3" fillId="0" borderId="0" xfId="86" applyFont="1" applyBorder="1" applyAlignment="1">
      <alignment vertical="center"/>
      <protection/>
    </xf>
    <xf numFmtId="0" fontId="10" fillId="0" borderId="0" xfId="86" applyFont="1" applyBorder="1" applyAlignment="1">
      <alignment vertical="center"/>
      <protection/>
    </xf>
    <xf numFmtId="0" fontId="62" fillId="0" borderId="14" xfId="86" applyFont="1" applyBorder="1" applyAlignment="1">
      <alignment horizontal="center" vertical="center"/>
      <protection/>
    </xf>
    <xf numFmtId="0" fontId="62" fillId="0" borderId="24" xfId="86" applyFont="1" applyBorder="1" applyAlignment="1">
      <alignment horizontal="center" vertical="center" shrinkToFit="1"/>
      <protection/>
    </xf>
    <xf numFmtId="0" fontId="5" fillId="0" borderId="14" xfId="86" applyFont="1" applyBorder="1" applyAlignment="1">
      <alignment horizontal="center" vertical="center"/>
      <protection/>
    </xf>
    <xf numFmtId="0" fontId="5" fillId="0" borderId="24" xfId="86" applyFont="1" applyBorder="1" applyAlignment="1">
      <alignment horizontal="center" vertical="center" shrinkToFit="1"/>
      <protection/>
    </xf>
    <xf numFmtId="0" fontId="10" fillId="0" borderId="25" xfId="86" applyFont="1" applyBorder="1" applyAlignment="1">
      <alignment horizontal="center" vertical="center"/>
      <protection/>
    </xf>
    <xf numFmtId="0" fontId="10" fillId="0" borderId="27" xfId="86" applyFont="1" applyBorder="1" applyAlignment="1">
      <alignment horizontal="center" vertical="center" shrinkToFit="1"/>
      <protection/>
    </xf>
    <xf numFmtId="182" fontId="13" fillId="0" borderId="27" xfId="86" applyNumberFormat="1" applyFont="1" applyFill="1" applyBorder="1" applyAlignment="1">
      <alignment horizontal="center" vertical="center"/>
      <protection/>
    </xf>
    <xf numFmtId="0" fontId="5" fillId="0" borderId="0" xfId="86" applyFont="1" applyFill="1" applyAlignment="1">
      <alignment vertical="center"/>
      <protection/>
    </xf>
    <xf numFmtId="0" fontId="3" fillId="24" borderId="22" xfId="86" applyFont="1" applyFill="1" applyBorder="1" applyAlignment="1">
      <alignment horizontal="center" vertical="center" shrinkToFit="1"/>
      <protection/>
    </xf>
    <xf numFmtId="0" fontId="5" fillId="24" borderId="21" xfId="86" applyFont="1" applyFill="1" applyBorder="1" applyAlignment="1">
      <alignment horizontal="center" vertical="center" wrapText="1" shrinkToFit="1"/>
      <protection/>
    </xf>
    <xf numFmtId="0" fontId="3" fillId="24" borderId="17" xfId="86" applyFont="1" applyFill="1" applyBorder="1" applyAlignment="1">
      <alignment horizontal="center" vertical="center" shrinkToFit="1"/>
      <protection/>
    </xf>
    <xf numFmtId="0" fontId="5" fillId="24" borderId="17" xfId="86" applyFont="1" applyFill="1" applyBorder="1" applyAlignment="1">
      <alignment horizontal="center" vertical="center" wrapText="1" shrinkToFit="1"/>
      <protection/>
    </xf>
    <xf numFmtId="0" fontId="5" fillId="24" borderId="17" xfId="86" applyFont="1" applyFill="1" applyBorder="1" applyAlignment="1" quotePrefix="1">
      <alignment horizontal="center" vertical="center" wrapText="1" shrinkToFit="1"/>
      <protection/>
    </xf>
    <xf numFmtId="0" fontId="5" fillId="24" borderId="24" xfId="86" applyFont="1" applyFill="1" applyBorder="1" applyAlignment="1" quotePrefix="1">
      <alignment horizontal="center" vertical="center" shrinkToFit="1"/>
      <protection/>
    </xf>
    <xf numFmtId="0" fontId="45" fillId="24" borderId="21" xfId="86" applyFont="1" applyFill="1" applyBorder="1" applyAlignment="1" quotePrefix="1">
      <alignment horizontal="center" vertical="center" shrinkToFit="1"/>
      <protection/>
    </xf>
    <xf numFmtId="0" fontId="5" fillId="24" borderId="21" xfId="86" applyFont="1" applyFill="1" applyBorder="1" applyAlignment="1" quotePrefix="1">
      <alignment horizontal="center" vertical="center" wrapText="1" shrinkToFit="1"/>
      <protection/>
    </xf>
    <xf numFmtId="0" fontId="62" fillId="0" borderId="14" xfId="86" applyFont="1" applyFill="1" applyBorder="1" applyAlignment="1">
      <alignment horizontal="center" vertical="center"/>
      <protection/>
    </xf>
    <xf numFmtId="0" fontId="62" fillId="0" borderId="0" xfId="86" applyNumberFormat="1" applyFont="1" applyFill="1" applyBorder="1" applyAlignment="1">
      <alignment horizontal="center" vertical="center"/>
      <protection/>
    </xf>
    <xf numFmtId="182" fontId="62" fillId="0" borderId="14" xfId="86" applyNumberFormat="1" applyFont="1" applyFill="1" applyBorder="1" applyAlignment="1">
      <alignment horizontal="center" vertical="center"/>
      <protection/>
    </xf>
    <xf numFmtId="0" fontId="62" fillId="0" borderId="0" xfId="86" applyFont="1" applyFill="1" applyBorder="1" applyAlignment="1">
      <alignment horizontal="center" vertical="center"/>
      <protection/>
    </xf>
    <xf numFmtId="0" fontId="7" fillId="0" borderId="0" xfId="86" applyFont="1" applyFill="1" applyAlignment="1">
      <alignment vertical="center"/>
      <protection/>
    </xf>
    <xf numFmtId="0" fontId="5" fillId="0" borderId="14" xfId="86" applyFont="1" applyFill="1" applyBorder="1" applyAlignment="1">
      <alignment horizontal="center" vertical="center"/>
      <protection/>
    </xf>
    <xf numFmtId="0" fontId="5" fillId="0" borderId="0" xfId="86" applyFont="1" applyFill="1" applyBorder="1" applyAlignment="1">
      <alignment horizontal="center" vertical="center"/>
      <protection/>
    </xf>
    <xf numFmtId="0" fontId="3" fillId="0" borderId="0" xfId="86" applyFont="1" applyAlignment="1">
      <alignment horizontal="center" vertical="center"/>
      <protection/>
    </xf>
    <xf numFmtId="0" fontId="10" fillId="0" borderId="25" xfId="86" applyFont="1" applyFill="1" applyBorder="1" applyAlignment="1">
      <alignment horizontal="center" vertical="center"/>
      <protection/>
    </xf>
    <xf numFmtId="0" fontId="10" fillId="0" borderId="15" xfId="86" applyFont="1" applyFill="1" applyBorder="1" applyAlignment="1">
      <alignment horizontal="center" vertical="center"/>
      <protection/>
    </xf>
    <xf numFmtId="0" fontId="47" fillId="0" borderId="0" xfId="86" applyFont="1" applyAlignment="1">
      <alignment horizontal="left" vertical="center"/>
      <protection/>
    </xf>
    <xf numFmtId="0" fontId="47" fillId="0" borderId="0" xfId="86" applyFont="1" applyAlignment="1">
      <alignment vertical="center"/>
      <protection/>
    </xf>
    <xf numFmtId="0" fontId="3" fillId="24" borderId="22" xfId="86" applyFont="1" applyFill="1" applyBorder="1" applyAlignment="1" quotePrefix="1">
      <alignment horizontal="center" vertical="center" shrinkToFit="1"/>
      <protection/>
    </xf>
    <xf numFmtId="0" fontId="5" fillId="24" borderId="21" xfId="86" applyNumberFormat="1" applyFont="1" applyFill="1" applyBorder="1" applyAlignment="1" applyProtection="1">
      <alignment horizontal="center" vertical="center" wrapText="1"/>
      <protection locked="0"/>
    </xf>
    <xf numFmtId="0" fontId="62" fillId="0" borderId="24" xfId="86" applyNumberFormat="1" applyFont="1" applyBorder="1" applyAlignment="1">
      <alignment horizontal="center" vertical="center"/>
      <protection/>
    </xf>
    <xf numFmtId="182" fontId="62" fillId="0" borderId="0" xfId="86" applyNumberFormat="1" applyFont="1" applyBorder="1" applyAlignment="1">
      <alignment horizontal="center" vertical="center"/>
      <protection/>
    </xf>
    <xf numFmtId="182" fontId="62" fillId="0" borderId="14" xfId="86" applyNumberFormat="1" applyFont="1" applyBorder="1" applyAlignment="1">
      <alignment horizontal="center" vertical="center"/>
      <protection/>
    </xf>
    <xf numFmtId="0" fontId="62" fillId="0" borderId="0" xfId="86" applyFont="1" applyBorder="1" applyAlignment="1">
      <alignment horizontal="center" vertical="center"/>
      <protection/>
    </xf>
    <xf numFmtId="0" fontId="62" fillId="0" borderId="24" xfId="86" applyNumberFormat="1" applyFont="1" applyFill="1" applyBorder="1" applyAlignment="1">
      <alignment horizontal="center" vertical="center"/>
      <protection/>
    </xf>
    <xf numFmtId="182" fontId="5" fillId="0" borderId="24" xfId="86" applyNumberFormat="1" applyFont="1" applyFill="1" applyBorder="1" applyAlignment="1">
      <alignment horizontal="center" vertical="center" shrinkToFit="1"/>
      <protection/>
    </xf>
    <xf numFmtId="182" fontId="5" fillId="0" borderId="0" xfId="86" applyNumberFormat="1" applyFont="1" applyFill="1" applyBorder="1" applyAlignment="1">
      <alignment horizontal="center" vertical="center" shrinkToFit="1"/>
      <protection/>
    </xf>
    <xf numFmtId="182" fontId="5" fillId="0" borderId="14" xfId="86" applyNumberFormat="1" applyFont="1" applyFill="1" applyBorder="1" applyAlignment="1">
      <alignment horizontal="center" vertical="center" shrinkToFit="1"/>
      <protection/>
    </xf>
    <xf numFmtId="0" fontId="10" fillId="0" borderId="0" xfId="86" applyFont="1" applyAlignment="1">
      <alignment horizontal="center" vertical="center"/>
      <protection/>
    </xf>
    <xf numFmtId="0" fontId="5" fillId="0" borderId="0" xfId="86" applyFont="1" applyAlignment="1">
      <alignment horizontal="center" vertical="center" shrinkToFit="1"/>
      <protection/>
    </xf>
    <xf numFmtId="0" fontId="5" fillId="0" borderId="0" xfId="86" applyFont="1" applyAlignment="1">
      <alignment vertical="center" shrinkToFit="1"/>
      <protection/>
    </xf>
    <xf numFmtId="0" fontId="5" fillId="24" borderId="0" xfId="86" applyFont="1" applyFill="1" applyAlignment="1">
      <alignment horizontal="left" vertical="center" shrinkToFit="1"/>
      <protection/>
    </xf>
    <xf numFmtId="0" fontId="5" fillId="24" borderId="0" xfId="86" applyFont="1" applyFill="1" applyAlignment="1">
      <alignment horizontal="center" vertical="center" shrinkToFit="1"/>
      <protection/>
    </xf>
    <xf numFmtId="0" fontId="5" fillId="24" borderId="0" xfId="86" applyFont="1" applyFill="1" applyAlignment="1" quotePrefix="1">
      <alignment horizontal="left" vertical="center" shrinkToFit="1"/>
      <protection/>
    </xf>
    <xf numFmtId="0" fontId="62" fillId="0" borderId="0" xfId="86" applyNumberFormat="1" applyFont="1" applyBorder="1" applyAlignment="1">
      <alignment horizontal="center" vertical="center"/>
      <protection/>
    </xf>
    <xf numFmtId="0" fontId="62" fillId="0" borderId="14" xfId="86" applyNumberFormat="1" applyFont="1" applyBorder="1" applyAlignment="1">
      <alignment horizontal="center" vertical="center"/>
      <protection/>
    </xf>
    <xf numFmtId="0" fontId="62" fillId="0" borderId="24" xfId="86" applyFont="1" applyBorder="1" applyAlignment="1">
      <alignment horizontal="center" vertical="center"/>
      <protection/>
    </xf>
    <xf numFmtId="0" fontId="10" fillId="0" borderId="15" xfId="86" applyFont="1" applyBorder="1" applyAlignment="1">
      <alignment horizontal="center" vertical="center"/>
      <protection/>
    </xf>
    <xf numFmtId="182" fontId="10" fillId="0" borderId="27" xfId="86" applyNumberFormat="1" applyFont="1" applyFill="1" applyBorder="1" applyAlignment="1">
      <alignment horizontal="center" vertical="center" shrinkToFit="1"/>
      <protection/>
    </xf>
    <xf numFmtId="182" fontId="10" fillId="0" borderId="15" xfId="86" applyNumberFormat="1" applyFont="1" applyFill="1" applyBorder="1" applyAlignment="1">
      <alignment horizontal="center" vertical="center" shrinkToFit="1"/>
      <protection/>
    </xf>
    <xf numFmtId="182" fontId="10" fillId="0" borderId="25" xfId="86" applyNumberFormat="1" applyFont="1" applyFill="1" applyBorder="1" applyAlignment="1">
      <alignment horizontal="center" vertical="center" shrinkToFit="1"/>
      <protection/>
    </xf>
    <xf numFmtId="0" fontId="3" fillId="24" borderId="17" xfId="86" applyFont="1" applyFill="1" applyBorder="1" applyAlignment="1" quotePrefix="1">
      <alignment horizontal="center" vertical="center" shrinkToFit="1"/>
      <protection/>
    </xf>
    <xf numFmtId="0" fontId="11" fillId="24" borderId="0" xfId="86" applyFont="1" applyFill="1" applyAlignment="1">
      <alignment horizontal="center" vertical="center"/>
      <protection/>
    </xf>
    <xf numFmtId="0" fontId="5" fillId="24" borderId="0" xfId="86" applyFont="1" applyFill="1" applyBorder="1" applyAlignment="1">
      <alignment horizontal="center" vertical="center" shrinkToFit="1"/>
      <protection/>
    </xf>
    <xf numFmtId="0" fontId="5" fillId="24" borderId="17" xfId="86" applyFont="1" applyFill="1" applyBorder="1" applyAlignment="1">
      <alignment vertical="center"/>
      <protection/>
    </xf>
    <xf numFmtId="0" fontId="5" fillId="24" borderId="21" xfId="86" applyFont="1" applyFill="1" applyBorder="1" applyAlignment="1">
      <alignment vertical="center"/>
      <protection/>
    </xf>
    <xf numFmtId="196" fontId="62" fillId="0" borderId="0" xfId="86" applyNumberFormat="1" applyFont="1" applyFill="1" applyBorder="1" applyAlignment="1">
      <alignment horizontal="center" vertical="center"/>
      <protection/>
    </xf>
    <xf numFmtId="3" fontId="62" fillId="0" borderId="0" xfId="86" applyNumberFormat="1" applyFont="1" applyFill="1" applyAlignment="1">
      <alignment horizontal="center" vertical="center"/>
      <protection/>
    </xf>
    <xf numFmtId="0" fontId="62" fillId="0" borderId="0" xfId="86" applyFont="1" applyBorder="1" applyAlignment="1">
      <alignment vertical="center"/>
      <protection/>
    </xf>
    <xf numFmtId="0" fontId="5" fillId="0" borderId="24" xfId="86" applyFont="1" applyBorder="1" applyAlignment="1">
      <alignment horizontal="center" vertical="center"/>
      <protection/>
    </xf>
    <xf numFmtId="0" fontId="10" fillId="0" borderId="27" xfId="86" applyFont="1" applyBorder="1" applyAlignment="1">
      <alignment horizontal="center" vertical="center"/>
      <protection/>
    </xf>
    <xf numFmtId="0" fontId="48" fillId="0" borderId="0" xfId="86" applyFont="1">
      <alignment vertical="center"/>
      <protection/>
    </xf>
    <xf numFmtId="0" fontId="5" fillId="24" borderId="0" xfId="86" applyFont="1" applyFill="1">
      <alignment vertical="center"/>
      <protection/>
    </xf>
    <xf numFmtId="0" fontId="5" fillId="24" borderId="26" xfId="86" applyFont="1" applyFill="1" applyBorder="1" applyAlignment="1">
      <alignment horizontal="centerContinuous" vertical="center" shrinkToFit="1"/>
      <protection/>
    </xf>
    <xf numFmtId="0" fontId="5" fillId="24" borderId="29" xfId="86" applyFont="1" applyFill="1" applyBorder="1" applyAlignment="1">
      <alignment horizontal="centerContinuous" vertical="center" shrinkToFit="1"/>
      <protection/>
    </xf>
    <xf numFmtId="0" fontId="5" fillId="24" borderId="54" xfId="86" applyFont="1" applyFill="1" applyBorder="1" applyAlignment="1">
      <alignment vertical="center"/>
      <protection/>
    </xf>
    <xf numFmtId="0" fontId="11" fillId="24" borderId="14" xfId="86" applyFont="1" applyFill="1" applyBorder="1" applyAlignment="1">
      <alignment horizontal="center" vertical="center" shrinkToFit="1"/>
      <protection/>
    </xf>
    <xf numFmtId="0" fontId="62" fillId="24" borderId="0" xfId="86" applyFont="1" applyFill="1" applyBorder="1">
      <alignment vertical="center"/>
      <protection/>
    </xf>
    <xf numFmtId="179" fontId="62" fillId="0" borderId="0" xfId="65" applyNumberFormat="1" applyFont="1" applyFill="1" applyBorder="1" applyAlignment="1">
      <alignment horizontal="center" vertical="center"/>
    </xf>
    <xf numFmtId="179" fontId="62" fillId="0" borderId="0" xfId="65" applyNumberFormat="1" applyFont="1" applyFill="1" applyBorder="1" applyAlignment="1">
      <alignment horizontal="right" vertical="center" indent="1"/>
    </xf>
    <xf numFmtId="177" fontId="62" fillId="0" borderId="14" xfId="66" applyNumberFormat="1" applyFont="1" applyFill="1" applyBorder="1" applyAlignment="1">
      <alignment horizontal="right" vertical="center"/>
    </xf>
    <xf numFmtId="0" fontId="62" fillId="0" borderId="0" xfId="86" applyFont="1" applyFill="1">
      <alignment vertical="center"/>
      <protection/>
    </xf>
    <xf numFmtId="177" fontId="5" fillId="0" borderId="0" xfId="86" applyNumberFormat="1" applyFont="1" applyFill="1" applyBorder="1" applyAlignment="1">
      <alignment horizontal="center" vertical="center"/>
      <protection/>
    </xf>
    <xf numFmtId="179" fontId="5" fillId="0" borderId="0" xfId="86" applyNumberFormat="1" applyFont="1" applyFill="1" applyBorder="1" applyAlignment="1">
      <alignment horizontal="center" vertical="center"/>
      <protection/>
    </xf>
    <xf numFmtId="179" fontId="5" fillId="0" borderId="14" xfId="86" applyNumberFormat="1" applyFont="1" applyFill="1" applyBorder="1" applyAlignment="1">
      <alignment horizontal="right" vertical="center"/>
      <protection/>
    </xf>
    <xf numFmtId="0" fontId="5" fillId="0" borderId="0" xfId="86" applyFont="1" applyFill="1" applyBorder="1">
      <alignment vertical="center"/>
      <protection/>
    </xf>
    <xf numFmtId="0" fontId="5" fillId="0" borderId="0" xfId="86" applyFont="1" applyAlignment="1">
      <alignment/>
      <protection/>
    </xf>
    <xf numFmtId="177" fontId="5" fillId="0" borderId="24" xfId="65" applyNumberFormat="1" applyFont="1" applyFill="1" applyBorder="1" applyAlignment="1">
      <alignment horizontal="center" vertical="center"/>
    </xf>
    <xf numFmtId="0" fontId="5" fillId="0" borderId="0" xfId="86" applyFont="1">
      <alignment vertical="center"/>
      <protection/>
    </xf>
    <xf numFmtId="0" fontId="5" fillId="24" borderId="22" xfId="86" applyFont="1" applyFill="1" applyBorder="1" applyAlignment="1">
      <alignment horizontal="center" vertical="center" shrinkToFit="1"/>
      <protection/>
    </xf>
    <xf numFmtId="0" fontId="11" fillId="24" borderId="17" xfId="86" applyFont="1" applyFill="1" applyBorder="1" applyAlignment="1" quotePrefix="1">
      <alignment horizontal="center" vertical="center" shrinkToFit="1"/>
      <protection/>
    </xf>
    <xf numFmtId="0" fontId="3" fillId="24" borderId="17" xfId="86" applyFont="1" applyFill="1" applyBorder="1" applyAlignment="1">
      <alignment vertical="center" shrinkToFit="1"/>
      <protection/>
    </xf>
    <xf numFmtId="0" fontId="5" fillId="24" borderId="17" xfId="86" applyFont="1" applyFill="1" applyBorder="1" applyAlignment="1">
      <alignment vertical="center" shrinkToFit="1"/>
      <protection/>
    </xf>
    <xf numFmtId="0" fontId="5" fillId="24" borderId="21" xfId="86" applyFont="1" applyFill="1" applyBorder="1" applyAlignment="1">
      <alignment vertical="center" shrinkToFit="1"/>
      <protection/>
    </xf>
    <xf numFmtId="196" fontId="62" fillId="0" borderId="14" xfId="86" applyNumberFormat="1" applyFont="1" applyFill="1" applyBorder="1" applyAlignment="1">
      <alignment horizontal="center" vertical="center"/>
      <protection/>
    </xf>
    <xf numFmtId="196" fontId="62" fillId="0" borderId="0" xfId="66" applyNumberFormat="1" applyFont="1" applyFill="1" applyBorder="1" applyAlignment="1">
      <alignment horizontal="right" vertical="center"/>
    </xf>
    <xf numFmtId="41" fontId="5" fillId="0" borderId="24" xfId="86" applyNumberFormat="1" applyFont="1" applyFill="1" applyBorder="1" applyAlignment="1">
      <alignment horizontal="right" vertical="center"/>
      <protection/>
    </xf>
    <xf numFmtId="41" fontId="5" fillId="0" borderId="0" xfId="86" applyNumberFormat="1" applyFont="1" applyFill="1" applyBorder="1" applyAlignment="1">
      <alignment horizontal="right" vertical="center"/>
      <protection/>
    </xf>
    <xf numFmtId="41" fontId="5" fillId="0" borderId="14" xfId="86" applyNumberFormat="1" applyFont="1" applyFill="1" applyBorder="1" applyAlignment="1">
      <alignment vertical="center"/>
      <protection/>
    </xf>
    <xf numFmtId="179" fontId="62" fillId="0" borderId="0" xfId="86" applyNumberFormat="1" applyFont="1" applyFill="1" applyBorder="1" applyAlignment="1">
      <alignment horizontal="center" vertical="center"/>
      <protection/>
    </xf>
    <xf numFmtId="182" fontId="62" fillId="0" borderId="0" xfId="86" applyNumberFormat="1" applyFont="1" applyFill="1" applyBorder="1" applyAlignment="1">
      <alignment horizontal="right" vertical="center"/>
      <protection/>
    </xf>
    <xf numFmtId="179" fontId="5" fillId="0" borderId="24" xfId="86" applyNumberFormat="1" applyFont="1" applyFill="1" applyBorder="1" applyAlignment="1">
      <alignment horizontal="right" vertical="center"/>
      <protection/>
    </xf>
    <xf numFmtId="182" fontId="5" fillId="0" borderId="14" xfId="86" applyNumberFormat="1" applyFont="1" applyFill="1" applyBorder="1" applyAlignment="1">
      <alignment vertical="center"/>
      <protection/>
    </xf>
    <xf numFmtId="179" fontId="5" fillId="0" borderId="24" xfId="86" applyNumberFormat="1" applyFont="1" applyFill="1" applyBorder="1" applyAlignment="1">
      <alignment vertical="center"/>
      <protection/>
    </xf>
    <xf numFmtId="182" fontId="62" fillId="0" borderId="0" xfId="86" applyNumberFormat="1" applyFont="1" applyFill="1" applyBorder="1" applyAlignment="1">
      <alignment vertical="center"/>
      <protection/>
    </xf>
    <xf numFmtId="182" fontId="5" fillId="0" borderId="0" xfId="86" applyNumberFormat="1" applyFont="1" applyFill="1" applyBorder="1" applyAlignment="1">
      <alignment vertical="center"/>
      <protection/>
    </xf>
    <xf numFmtId="196" fontId="5" fillId="0" borderId="14" xfId="86" applyNumberFormat="1" applyFont="1" applyFill="1" applyBorder="1" applyAlignment="1">
      <alignment horizontal="center" vertical="center"/>
      <protection/>
    </xf>
    <xf numFmtId="182" fontId="5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Border="1" applyAlignment="1">
      <alignment/>
      <protection/>
    </xf>
    <xf numFmtId="182" fontId="10" fillId="0" borderId="15" xfId="86" applyNumberFormat="1" applyFont="1" applyFill="1" applyBorder="1" applyAlignment="1">
      <alignment horizontal="right" vertical="center"/>
      <protection/>
    </xf>
    <xf numFmtId="182" fontId="10" fillId="0" borderId="15" xfId="86" applyNumberFormat="1" applyFont="1" applyFill="1" applyBorder="1" applyAlignment="1">
      <alignment vertical="center"/>
      <protection/>
    </xf>
    <xf numFmtId="0" fontId="3" fillId="24" borderId="0" xfId="86" applyFont="1" applyFill="1" applyAlignment="1">
      <alignment vertical="center"/>
      <protection/>
    </xf>
    <xf numFmtId="179" fontId="10" fillId="0" borderId="15" xfId="86" applyNumberFormat="1" applyFont="1" applyFill="1" applyBorder="1" applyAlignment="1">
      <alignment horizontal="center" vertical="center"/>
      <protection/>
    </xf>
    <xf numFmtId="179" fontId="10" fillId="0" borderId="25" xfId="86" applyNumberFormat="1" applyFont="1" applyFill="1" applyBorder="1" applyAlignment="1">
      <alignment horizontal="right" vertical="center"/>
      <protection/>
    </xf>
    <xf numFmtId="0" fontId="10" fillId="0" borderId="0" xfId="86" applyFont="1" applyFill="1" applyBorder="1">
      <alignment vertical="center"/>
      <protection/>
    </xf>
    <xf numFmtId="179" fontId="10" fillId="0" borderId="15" xfId="65" applyNumberFormat="1" applyFont="1" applyFill="1" applyBorder="1" applyAlignment="1">
      <alignment horizontal="right" vertical="center" indent="1"/>
    </xf>
    <xf numFmtId="179" fontId="10" fillId="0" borderId="15" xfId="65" applyNumberFormat="1" applyFont="1" applyFill="1" applyBorder="1" applyAlignment="1">
      <alignment horizontal="center" vertical="center"/>
    </xf>
    <xf numFmtId="196" fontId="10" fillId="0" borderId="25" xfId="86" applyNumberFormat="1" applyFont="1" applyFill="1" applyBorder="1" applyAlignment="1">
      <alignment horizontal="center" vertical="center"/>
      <protection/>
    </xf>
    <xf numFmtId="182" fontId="10" fillId="0" borderId="25" xfId="86" applyNumberFormat="1" applyFont="1" applyFill="1" applyBorder="1" applyAlignment="1">
      <alignment vertical="center"/>
      <protection/>
    </xf>
    <xf numFmtId="0" fontId="10" fillId="0" borderId="0" xfId="86" applyFont="1" applyAlignment="1">
      <alignment/>
      <protection/>
    </xf>
    <xf numFmtId="179" fontId="13" fillId="0" borderId="15" xfId="66" applyNumberFormat="1" applyFont="1" applyFill="1" applyBorder="1" applyAlignment="1">
      <alignment horizontal="center" vertical="center"/>
    </xf>
    <xf numFmtId="0" fontId="3" fillId="24" borderId="0" xfId="86" applyFont="1" applyFill="1" applyAlignment="1">
      <alignment horizontal="right" vertical="center"/>
      <protection/>
    </xf>
    <xf numFmtId="0" fontId="3" fillId="0" borderId="0" xfId="86" applyFont="1" applyAlignment="1">
      <alignment/>
      <protection/>
    </xf>
    <xf numFmtId="0" fontId="3" fillId="24" borderId="0" xfId="86" applyFont="1" applyFill="1" applyAlignment="1">
      <alignment horizontal="left" vertical="center"/>
      <protection/>
    </xf>
    <xf numFmtId="179" fontId="13" fillId="0" borderId="27" xfId="65" applyNumberFormat="1" applyFont="1" applyFill="1" applyBorder="1" applyAlignment="1">
      <alignment horizontal="center" vertical="center"/>
    </xf>
    <xf numFmtId="177" fontId="10" fillId="0" borderId="15" xfId="86" applyNumberFormat="1" applyFont="1" applyFill="1" applyBorder="1" applyAlignment="1">
      <alignment horizontal="center" vertical="center"/>
      <protection/>
    </xf>
    <xf numFmtId="0" fontId="11" fillId="24" borderId="17" xfId="86" applyFont="1" applyFill="1" applyBorder="1" applyAlignment="1">
      <alignment horizontal="center" vertical="center" wrapText="1" shrinkToFit="1"/>
      <protection/>
    </xf>
    <xf numFmtId="0" fontId="5" fillId="24" borderId="27" xfId="86" applyFont="1" applyFill="1" applyBorder="1" applyAlignment="1">
      <alignment horizontal="center" vertical="center" wrapText="1" shrinkToFit="1"/>
      <protection/>
    </xf>
    <xf numFmtId="178" fontId="62" fillId="0" borderId="14" xfId="86" applyNumberFormat="1" applyFont="1" applyBorder="1" applyAlignment="1">
      <alignment horizontal="center" vertical="center"/>
      <protection/>
    </xf>
    <xf numFmtId="179" fontId="62" fillId="0" borderId="0" xfId="86" applyNumberFormat="1" applyFont="1" applyFill="1" applyBorder="1" applyAlignment="1">
      <alignment horizontal="right" vertical="center" wrapText="1" indent="1"/>
      <protection/>
    </xf>
    <xf numFmtId="179" fontId="62" fillId="0" borderId="0" xfId="86" applyNumberFormat="1" applyFont="1" applyFill="1" applyBorder="1" applyAlignment="1">
      <alignment horizontal="right" vertical="center" indent="1"/>
      <protection/>
    </xf>
    <xf numFmtId="179" fontId="62" fillId="0" borderId="0" xfId="86" applyNumberFormat="1" applyFont="1" applyFill="1" applyBorder="1" applyAlignment="1">
      <alignment horizontal="right" vertical="center" wrapText="1" indent="2"/>
      <protection/>
    </xf>
    <xf numFmtId="182" fontId="62" fillId="0" borderId="0" xfId="86" applyNumberFormat="1" applyFont="1" applyFill="1" applyBorder="1" applyAlignment="1">
      <alignment horizontal="center" vertical="center" wrapText="1"/>
      <protection/>
    </xf>
    <xf numFmtId="180" fontId="62" fillId="0" borderId="0" xfId="86" applyNumberFormat="1" applyFont="1" applyFill="1" applyBorder="1" applyAlignment="1">
      <alignment horizontal="center" vertical="center"/>
      <protection/>
    </xf>
    <xf numFmtId="178" fontId="62" fillId="0" borderId="24" xfId="86" applyNumberFormat="1" applyFont="1" applyBorder="1" applyAlignment="1">
      <alignment horizontal="center" vertical="center"/>
      <protection/>
    </xf>
    <xf numFmtId="182" fontId="5" fillId="0" borderId="0" xfId="86" applyNumberFormat="1" applyFont="1" applyFill="1" applyBorder="1" applyAlignment="1">
      <alignment horizontal="center" vertical="center" wrapText="1"/>
      <protection/>
    </xf>
    <xf numFmtId="178" fontId="10" fillId="0" borderId="25" xfId="86" applyNumberFormat="1" applyFont="1" applyBorder="1" applyAlignment="1">
      <alignment horizontal="center" vertical="center"/>
      <protection/>
    </xf>
    <xf numFmtId="182" fontId="10" fillId="0" borderId="15" xfId="86" applyNumberFormat="1" applyFont="1" applyFill="1" applyBorder="1" applyAlignment="1">
      <alignment horizontal="center" vertical="center" wrapText="1"/>
      <protection/>
    </xf>
    <xf numFmtId="178" fontId="10" fillId="0" borderId="27" xfId="86" applyNumberFormat="1" applyFont="1" applyBorder="1" applyAlignment="1">
      <alignment horizontal="center" vertical="center"/>
      <protection/>
    </xf>
    <xf numFmtId="0" fontId="10" fillId="0" borderId="0" xfId="86" applyFont="1" applyAlignment="1">
      <alignment vertical="center"/>
      <protection/>
    </xf>
    <xf numFmtId="179" fontId="13" fillId="0" borderId="15" xfId="86" applyNumberFormat="1" applyFont="1" applyFill="1" applyBorder="1" applyAlignment="1">
      <alignment horizontal="right" vertical="center" wrapText="1" indent="1"/>
      <protection/>
    </xf>
    <xf numFmtId="179" fontId="13" fillId="0" borderId="15" xfId="86" applyNumberFormat="1" applyFont="1" applyFill="1" applyBorder="1" applyAlignment="1">
      <alignment horizontal="right" vertical="center" indent="1"/>
      <protection/>
    </xf>
    <xf numFmtId="0" fontId="11" fillId="24" borderId="22" xfId="86" applyFont="1" applyFill="1" applyBorder="1" applyAlignment="1" quotePrefix="1">
      <alignment horizontal="center" vertical="center" wrapText="1" shrinkToFit="1"/>
      <protection/>
    </xf>
    <xf numFmtId="0" fontId="11" fillId="24" borderId="22" xfId="86" applyFont="1" applyFill="1" applyBorder="1" applyAlignment="1">
      <alignment horizontal="center" vertical="center"/>
      <protection/>
    </xf>
    <xf numFmtId="0" fontId="11" fillId="24" borderId="22" xfId="86" applyFont="1" applyFill="1" applyBorder="1" applyAlignment="1" quotePrefix="1">
      <alignment horizontal="center" vertical="center"/>
      <protection/>
    </xf>
    <xf numFmtId="0" fontId="11" fillId="24" borderId="17" xfId="86" applyFont="1" applyFill="1" applyBorder="1" applyAlignment="1">
      <alignment horizontal="center" vertical="center"/>
      <protection/>
    </xf>
    <xf numFmtId="0" fontId="5" fillId="24" borderId="21" xfId="86" applyFont="1" applyFill="1" applyBorder="1" applyAlignment="1" quotePrefix="1">
      <alignment horizontal="center" vertical="center"/>
      <protection/>
    </xf>
    <xf numFmtId="0" fontId="11" fillId="24" borderId="21" xfId="86" applyFont="1" applyFill="1" applyBorder="1" applyAlignment="1">
      <alignment horizontal="center" vertical="center"/>
      <protection/>
    </xf>
    <xf numFmtId="0" fontId="5" fillId="24" borderId="21" xfId="86" applyFont="1" applyFill="1" applyBorder="1" applyAlignment="1">
      <alignment horizontal="center" vertical="center" wrapText="1"/>
      <protection/>
    </xf>
    <xf numFmtId="179" fontId="5" fillId="0" borderId="0" xfId="86" applyNumberFormat="1" applyFont="1" applyFill="1" applyBorder="1" applyAlignment="1">
      <alignment horizontal="right" vertical="center" indent="1"/>
      <protection/>
    </xf>
    <xf numFmtId="0" fontId="5" fillId="0" borderId="0" xfId="86" applyNumberFormat="1" applyFont="1" applyFill="1" applyBorder="1" applyAlignment="1">
      <alignment horizontal="center" vertical="center"/>
      <protection/>
    </xf>
    <xf numFmtId="179" fontId="5" fillId="0" borderId="14" xfId="86" applyNumberFormat="1" applyFont="1" applyFill="1" applyBorder="1" applyAlignment="1">
      <alignment horizontal="right" vertical="center" indent="1"/>
      <protection/>
    </xf>
    <xf numFmtId="0" fontId="11" fillId="0" borderId="0" xfId="86" applyFont="1" applyAlignment="1">
      <alignment/>
      <protection/>
    </xf>
    <xf numFmtId="0" fontId="3" fillId="0" borderId="0" xfId="86" applyFont="1" applyAlignment="1">
      <alignment horizontal="right" vertical="center"/>
      <protection/>
    </xf>
    <xf numFmtId="0" fontId="5" fillId="24" borderId="15" xfId="86" applyFont="1" applyFill="1" applyBorder="1" applyAlignment="1">
      <alignment horizontal="center" vertical="center" shrinkToFit="1"/>
      <protection/>
    </xf>
    <xf numFmtId="0" fontId="5" fillId="24" borderId="29" xfId="86" applyFont="1" applyFill="1" applyBorder="1" applyAlignment="1">
      <alignment horizontal="center" vertical="center" shrinkToFit="1"/>
      <protection/>
    </xf>
    <xf numFmtId="182" fontId="10" fillId="0" borderId="0" xfId="86" applyNumberFormat="1" applyFont="1" applyFill="1" applyBorder="1" applyAlignment="1">
      <alignment horizontal="center" vertical="center" shrinkToFit="1"/>
      <protection/>
    </xf>
    <xf numFmtId="0" fontId="3" fillId="0" borderId="0" xfId="86" applyFont="1" applyAlignment="1">
      <alignment horizontal="left" vertical="center"/>
      <protection/>
    </xf>
    <xf numFmtId="0" fontId="26" fillId="24" borderId="22" xfId="86" applyFont="1" applyFill="1" applyBorder="1" applyAlignment="1">
      <alignment horizontal="center" vertical="center" shrinkToFit="1"/>
      <protection/>
    </xf>
    <xf numFmtId="196" fontId="5" fillId="0" borderId="0" xfId="65" applyNumberFormat="1" applyFont="1" applyFill="1" applyBorder="1" applyAlignment="1">
      <alignment horizontal="center" vertical="center"/>
    </xf>
    <xf numFmtId="196" fontId="5" fillId="0" borderId="14" xfId="65" applyNumberFormat="1" applyFont="1" applyFill="1" applyBorder="1" applyAlignment="1">
      <alignment horizontal="center" vertical="center"/>
    </xf>
    <xf numFmtId="181" fontId="5" fillId="0" borderId="0" xfId="86" applyNumberFormat="1" applyFont="1" applyFill="1" applyBorder="1" applyAlignment="1">
      <alignment horizontal="center" vertical="center" shrinkToFit="1"/>
      <protection/>
    </xf>
    <xf numFmtId="0" fontId="45" fillId="24" borderId="29" xfId="86" applyFont="1" applyFill="1" applyBorder="1" applyAlignment="1">
      <alignment vertical="center"/>
      <protection/>
    </xf>
    <xf numFmtId="0" fontId="5" fillId="0" borderId="14" xfId="86" applyNumberFormat="1" applyFont="1" applyBorder="1" applyAlignment="1">
      <alignment horizontal="center" vertical="center"/>
      <protection/>
    </xf>
    <xf numFmtId="196" fontId="5" fillId="0" borderId="0" xfId="65" applyNumberFormat="1" applyFont="1" applyBorder="1" applyAlignment="1">
      <alignment horizontal="center" vertical="center"/>
    </xf>
    <xf numFmtId="179" fontId="5" fillId="0" borderId="0" xfId="65" applyNumberFormat="1" applyFont="1" applyBorder="1" applyAlignment="1">
      <alignment horizontal="right" vertical="center" indent="1"/>
    </xf>
    <xf numFmtId="179" fontId="5" fillId="0" borderId="0" xfId="65" applyNumberFormat="1" applyFont="1" applyFill="1" applyBorder="1" applyAlignment="1">
      <alignment horizontal="right" vertical="center" indent="1"/>
    </xf>
    <xf numFmtId="0" fontId="10" fillId="0" borderId="25" xfId="86" applyNumberFormat="1" applyFont="1" applyBorder="1" applyAlignment="1">
      <alignment horizontal="center" vertical="center"/>
      <protection/>
    </xf>
    <xf numFmtId="196" fontId="10" fillId="0" borderId="15" xfId="65" applyNumberFormat="1" applyFont="1" applyFill="1" applyBorder="1" applyAlignment="1">
      <alignment horizontal="center" vertical="center"/>
    </xf>
    <xf numFmtId="196" fontId="10" fillId="0" borderId="25" xfId="65" applyNumberFormat="1" applyFont="1" applyFill="1" applyBorder="1" applyAlignment="1">
      <alignment horizontal="center" vertical="center"/>
    </xf>
    <xf numFmtId="181" fontId="10" fillId="0" borderId="15" xfId="86" applyNumberFormat="1" applyFont="1" applyFill="1" applyBorder="1" applyAlignment="1">
      <alignment horizontal="center" vertical="center" shrinkToFit="1"/>
      <protection/>
    </xf>
    <xf numFmtId="179" fontId="5" fillId="0" borderId="0" xfId="66" applyNumberFormat="1" applyFont="1" applyBorder="1" applyAlignment="1">
      <alignment horizontal="center" vertical="center"/>
    </xf>
    <xf numFmtId="197" fontId="5" fillId="0" borderId="0" xfId="86" applyNumberFormat="1" applyFont="1" applyBorder="1" applyAlignment="1">
      <alignment horizontal="center" vertical="center"/>
      <protection/>
    </xf>
    <xf numFmtId="179" fontId="5" fillId="0" borderId="0" xfId="66" applyNumberFormat="1" applyFont="1" applyFill="1" applyBorder="1" applyAlignment="1">
      <alignment horizontal="center" vertical="center"/>
    </xf>
    <xf numFmtId="197" fontId="5" fillId="0" borderId="0" xfId="86" applyNumberFormat="1" applyFont="1" applyFill="1" applyBorder="1" applyAlignment="1">
      <alignment horizontal="center" vertical="center"/>
      <protection/>
    </xf>
    <xf numFmtId="0" fontId="62" fillId="0" borderId="24" xfId="86" applyFont="1" applyFill="1" applyBorder="1" applyAlignment="1">
      <alignment horizontal="center" vertical="center" shrinkToFit="1"/>
      <protection/>
    </xf>
    <xf numFmtId="0" fontId="5" fillId="0" borderId="24" xfId="86" applyFont="1" applyFill="1" applyBorder="1" applyAlignment="1">
      <alignment horizontal="center" vertical="center" shrinkToFit="1"/>
      <protection/>
    </xf>
    <xf numFmtId="196" fontId="10" fillId="0" borderId="27" xfId="65" applyNumberFormat="1" applyFont="1" applyBorder="1" applyAlignment="1">
      <alignment horizontal="center" vertical="center"/>
    </xf>
    <xf numFmtId="179" fontId="10" fillId="0" borderId="27" xfId="66" applyNumberFormat="1" applyFont="1" applyBorder="1" applyAlignment="1">
      <alignment horizontal="center" vertical="center"/>
    </xf>
    <xf numFmtId="0" fontId="3" fillId="24" borderId="0" xfId="86" applyFont="1" applyFill="1" applyBorder="1" applyAlignment="1" quotePrefix="1">
      <alignment horizontal="left" vertical="center"/>
      <protection/>
    </xf>
    <xf numFmtId="0" fontId="10" fillId="0" borderId="27" xfId="86" applyFont="1" applyFill="1" applyBorder="1" applyAlignment="1">
      <alignment horizontal="center" vertical="center" shrinkToFit="1"/>
      <protection/>
    </xf>
    <xf numFmtId="0" fontId="5" fillId="24" borderId="30" xfId="86" applyFont="1" applyFill="1" applyBorder="1" applyAlignment="1">
      <alignment horizontal="centerContinuous" vertical="center"/>
      <protection/>
    </xf>
    <xf numFmtId="0" fontId="11" fillId="24" borderId="22" xfId="86" applyFont="1" applyFill="1" applyBorder="1" applyAlignment="1">
      <alignment horizontal="center" vertical="center" wrapText="1"/>
      <protection/>
    </xf>
    <xf numFmtId="0" fontId="62" fillId="24" borderId="27" xfId="0" applyFont="1" applyFill="1" applyBorder="1" applyAlignment="1">
      <alignment horizontal="center" vertical="center"/>
    </xf>
    <xf numFmtId="177" fontId="62" fillId="24" borderId="15" xfId="0" applyNumberFormat="1" applyFont="1" applyFill="1" applyBorder="1" applyAlignment="1">
      <alignment horizontal="center" vertical="center"/>
    </xf>
    <xf numFmtId="177" fontId="62" fillId="24" borderId="25" xfId="0" applyNumberFormat="1" applyFont="1" applyFill="1" applyBorder="1" applyAlignment="1">
      <alignment horizontal="center" vertical="center"/>
    </xf>
    <xf numFmtId="0" fontId="62" fillId="24" borderId="46" xfId="0" applyFont="1" applyFill="1" applyBorder="1" applyAlignment="1">
      <alignment horizontal="center" vertical="center" wrapText="1"/>
    </xf>
    <xf numFmtId="0" fontId="5" fillId="24" borderId="33" xfId="0" applyNumberFormat="1" applyFont="1" applyFill="1" applyBorder="1" applyAlignment="1">
      <alignment horizontal="center" vertical="center"/>
    </xf>
    <xf numFmtId="41" fontId="62" fillId="24" borderId="0" xfId="0" applyNumberFormat="1" applyFont="1" applyFill="1" applyBorder="1" applyAlignment="1">
      <alignment horizontal="center" vertical="center"/>
    </xf>
    <xf numFmtId="0" fontId="3" fillId="24" borderId="24" xfId="86" applyFont="1" applyFill="1" applyBorder="1" applyAlignment="1">
      <alignment horizontal="center" vertical="center" shrinkToFit="1"/>
      <protection/>
    </xf>
    <xf numFmtId="0" fontId="4" fillId="0" borderId="0" xfId="86" applyFont="1" applyFill="1" applyAlignment="1">
      <alignment horizontal="center" vertical="center" shrinkToFit="1"/>
      <protection/>
    </xf>
    <xf numFmtId="0" fontId="11" fillId="24" borderId="30" xfId="86" applyFont="1" applyFill="1" applyBorder="1" applyAlignment="1">
      <alignment horizontal="center" vertical="center"/>
      <protection/>
    </xf>
    <xf numFmtId="0" fontId="6" fillId="0" borderId="0" xfId="86" applyFont="1" applyAlignment="1">
      <alignment vertical="center"/>
      <protection/>
    </xf>
    <xf numFmtId="195" fontId="5" fillId="24" borderId="0" xfId="65" applyFont="1" applyFill="1" applyAlignment="1">
      <alignment vertical="center"/>
    </xf>
    <xf numFmtId="0" fontId="11" fillId="24" borderId="31" xfId="86" applyFont="1" applyFill="1" applyBorder="1" applyAlignment="1">
      <alignment horizontal="center" vertical="center" wrapText="1"/>
      <protection/>
    </xf>
    <xf numFmtId="195" fontId="11" fillId="24" borderId="31" xfId="65" applyFont="1" applyFill="1" applyBorder="1" applyAlignment="1">
      <alignment horizontal="center" vertical="center" wrapText="1"/>
    </xf>
    <xf numFmtId="0" fontId="3" fillId="24" borderId="31" xfId="86" applyFont="1" applyFill="1" applyBorder="1" applyAlignment="1">
      <alignment horizontal="center" vertical="center" wrapText="1"/>
      <protection/>
    </xf>
    <xf numFmtId="179" fontId="62" fillId="0" borderId="14" xfId="86" applyNumberFormat="1" applyFont="1" applyBorder="1" applyAlignment="1">
      <alignment horizontal="center" vertical="center"/>
      <protection/>
    </xf>
    <xf numFmtId="0" fontId="62" fillId="0" borderId="0" xfId="86" applyFont="1">
      <alignment vertical="center"/>
      <protection/>
    </xf>
    <xf numFmtId="179" fontId="62" fillId="0" borderId="0" xfId="64" applyNumberFormat="1" applyFont="1" applyFill="1" applyBorder="1" applyAlignment="1">
      <alignment horizontal="center" vertical="center"/>
    </xf>
    <xf numFmtId="179" fontId="5" fillId="0" borderId="14" xfId="86" applyNumberFormat="1" applyFont="1" applyBorder="1" applyAlignment="1">
      <alignment horizontal="center" vertical="center"/>
      <protection/>
    </xf>
    <xf numFmtId="0" fontId="5" fillId="0" borderId="0" xfId="86" applyFont="1" applyBorder="1">
      <alignment vertical="center"/>
      <protection/>
    </xf>
    <xf numFmtId="0" fontId="0" fillId="0" borderId="0" xfId="86" applyFont="1">
      <alignment vertical="center"/>
      <protection/>
    </xf>
    <xf numFmtId="195" fontId="0" fillId="0" borderId="0" xfId="65" applyFont="1" applyAlignment="1">
      <alignment/>
    </xf>
    <xf numFmtId="195" fontId="0" fillId="0" borderId="0" xfId="65" applyAlignment="1">
      <alignment/>
    </xf>
    <xf numFmtId="179" fontId="10" fillId="0" borderId="25" xfId="86" applyNumberFormat="1" applyFont="1" applyBorder="1" applyAlignment="1">
      <alignment horizontal="center" vertical="center"/>
      <protection/>
    </xf>
    <xf numFmtId="0" fontId="10" fillId="0" borderId="0" xfId="86" applyFont="1" applyBorder="1">
      <alignment vertical="center"/>
      <protection/>
    </xf>
    <xf numFmtId="0" fontId="3" fillId="0" borderId="0" xfId="86" applyFont="1">
      <alignment vertical="center"/>
      <protection/>
    </xf>
    <xf numFmtId="195" fontId="5" fillId="24" borderId="15" xfId="65" applyFont="1" applyFill="1" applyBorder="1" applyAlignment="1">
      <alignment horizontal="right" vertical="center"/>
    </xf>
    <xf numFmtId="0" fontId="62" fillId="0" borderId="26" xfId="86" applyFont="1" applyFill="1" applyBorder="1" applyAlignment="1">
      <alignment horizontal="center" vertical="center"/>
      <protection/>
    </xf>
    <xf numFmtId="0" fontId="10" fillId="24" borderId="15" xfId="0" applyFont="1" applyFill="1" applyBorder="1" applyAlignment="1">
      <alignment horizontal="center" vertical="center"/>
    </xf>
    <xf numFmtId="179" fontId="10" fillId="24" borderId="27" xfId="0" applyNumberFormat="1" applyFont="1" applyFill="1" applyBorder="1" applyAlignment="1">
      <alignment horizontal="center" vertical="center"/>
    </xf>
    <xf numFmtId="179" fontId="10" fillId="24" borderId="15" xfId="0" applyNumberFormat="1" applyFont="1" applyFill="1" applyBorder="1" applyAlignment="1">
      <alignment horizontal="center" vertical="center"/>
    </xf>
    <xf numFmtId="182" fontId="73" fillId="24" borderId="15" xfId="0" applyNumberFormat="1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 shrinkToFit="1"/>
    </xf>
    <xf numFmtId="0" fontId="3" fillId="24" borderId="0" xfId="86" applyFont="1" applyFill="1" applyBorder="1" applyAlignment="1">
      <alignment vertical="center"/>
      <protection/>
    </xf>
    <xf numFmtId="0" fontId="3" fillId="24" borderId="0" xfId="0" applyFont="1" applyFill="1" applyAlignment="1">
      <alignment/>
    </xf>
    <xf numFmtId="41" fontId="3" fillId="24" borderId="0" xfId="0" applyNumberFormat="1" applyFont="1" applyFill="1" applyAlignment="1">
      <alignment/>
    </xf>
    <xf numFmtId="0" fontId="10" fillId="24" borderId="25" xfId="0" applyFont="1" applyFill="1" applyBorder="1" applyAlignment="1">
      <alignment horizontal="center" vertical="center"/>
    </xf>
    <xf numFmtId="182" fontId="10" fillId="24" borderId="27" xfId="0" applyNumberFormat="1" applyFont="1" applyFill="1" applyBorder="1" applyAlignment="1">
      <alignment horizontal="center" vertical="center"/>
    </xf>
    <xf numFmtId="182" fontId="10" fillId="24" borderId="15" xfId="0" applyNumberFormat="1" applyFont="1" applyFill="1" applyBorder="1" applyAlignment="1">
      <alignment horizontal="center" vertical="center"/>
    </xf>
    <xf numFmtId="0" fontId="5" fillId="24" borderId="30" xfId="86" applyFont="1" applyFill="1" applyBorder="1" applyAlignment="1">
      <alignment horizontal="center" vertical="center"/>
      <protection/>
    </xf>
    <xf numFmtId="0" fontId="10" fillId="24" borderId="27" xfId="0" applyFont="1" applyFill="1" applyBorder="1" applyAlignment="1">
      <alignment horizontal="center" vertical="center"/>
    </xf>
    <xf numFmtId="0" fontId="52" fillId="24" borderId="31" xfId="86" applyFont="1" applyFill="1" applyBorder="1" applyAlignment="1">
      <alignment horizontal="center" vertical="center" wrapText="1"/>
      <protection/>
    </xf>
    <xf numFmtId="0" fontId="3" fillId="24" borderId="28" xfId="86" applyFont="1" applyFill="1" applyBorder="1" applyAlignment="1">
      <alignment horizontal="center" vertical="center" wrapText="1"/>
      <protection/>
    </xf>
    <xf numFmtId="177" fontId="5" fillId="24" borderId="24" xfId="64" applyNumberFormat="1" applyFont="1" applyFill="1" applyBorder="1" applyAlignment="1">
      <alignment horizontal="center" vertical="center" shrinkToFit="1"/>
    </xf>
    <xf numFmtId="177" fontId="5" fillId="24" borderId="0" xfId="64" applyNumberFormat="1" applyFont="1" applyFill="1" applyBorder="1" applyAlignment="1">
      <alignment horizontal="center" vertical="center" shrinkToFit="1"/>
    </xf>
    <xf numFmtId="0" fontId="5" fillId="24" borderId="0" xfId="86" applyFont="1" applyFill="1" applyAlignment="1">
      <alignment vertical="center" shrinkToFit="1"/>
      <protection/>
    </xf>
    <xf numFmtId="0" fontId="7" fillId="24" borderId="0" xfId="86" applyFont="1" applyFill="1" applyAlignment="1">
      <alignment vertical="center" shrinkToFit="1"/>
      <protection/>
    </xf>
    <xf numFmtId="0" fontId="3" fillId="24" borderId="0" xfId="86" applyFont="1" applyFill="1" applyBorder="1" applyAlignment="1">
      <alignment horizontal="center" vertical="center" shrinkToFit="1"/>
      <protection/>
    </xf>
    <xf numFmtId="184" fontId="5" fillId="24" borderId="27" xfId="86" applyNumberFormat="1" applyFont="1" applyFill="1" applyBorder="1" applyAlignment="1">
      <alignment horizontal="center" vertical="center" shrinkToFit="1"/>
      <protection/>
    </xf>
    <xf numFmtId="184" fontId="5" fillId="24" borderId="15" xfId="86" applyNumberFormat="1" applyFont="1" applyFill="1" applyBorder="1" applyAlignment="1">
      <alignment horizontal="center" vertical="center" shrinkToFit="1"/>
      <protection/>
    </xf>
    <xf numFmtId="49" fontId="5" fillId="24" borderId="15" xfId="86" applyNumberFormat="1" applyFont="1" applyFill="1" applyBorder="1" applyAlignment="1">
      <alignment horizontal="center" vertical="center" shrinkToFit="1"/>
      <protection/>
    </xf>
    <xf numFmtId="49" fontId="5" fillId="24" borderId="0" xfId="86" applyNumberFormat="1" applyFont="1" applyFill="1" applyBorder="1" applyAlignment="1">
      <alignment horizontal="center" vertical="center" shrinkToFit="1"/>
      <protection/>
    </xf>
    <xf numFmtId="182" fontId="5" fillId="24" borderId="0" xfId="86" applyNumberFormat="1" applyFont="1" applyFill="1" applyBorder="1" applyAlignment="1">
      <alignment horizontal="center" vertical="center" shrinkToFit="1"/>
      <protection/>
    </xf>
    <xf numFmtId="184" fontId="5" fillId="24" borderId="0" xfId="86" applyNumberFormat="1" applyFont="1" applyFill="1" applyAlignment="1">
      <alignment vertical="center"/>
      <protection/>
    </xf>
    <xf numFmtId="179" fontId="5" fillId="24" borderId="0" xfId="86" applyNumberFormat="1" applyFont="1" applyFill="1" applyBorder="1" applyAlignment="1">
      <alignment horizontal="center" vertical="center" shrinkToFit="1"/>
      <protection/>
    </xf>
    <xf numFmtId="179" fontId="5" fillId="24" borderId="14" xfId="86" applyNumberFormat="1" applyFont="1" applyFill="1" applyBorder="1" applyAlignment="1">
      <alignment horizontal="center" vertical="center" shrinkToFit="1"/>
      <protection/>
    </xf>
    <xf numFmtId="184" fontId="5" fillId="24" borderId="0" xfId="86" applyNumberFormat="1" applyFont="1" applyFill="1" applyBorder="1" applyAlignment="1">
      <alignment horizontal="center" vertical="center" shrinkToFit="1"/>
      <protection/>
    </xf>
    <xf numFmtId="0" fontId="5" fillId="24" borderId="0" xfId="86" applyFont="1" applyFill="1" applyBorder="1" applyAlignment="1">
      <alignment horizontal="center" vertical="center"/>
      <protection/>
    </xf>
    <xf numFmtId="0" fontId="5" fillId="24" borderId="14" xfId="86" applyFont="1" applyFill="1" applyBorder="1" applyAlignment="1">
      <alignment horizontal="center" vertical="center" wrapText="1"/>
      <protection/>
    </xf>
    <xf numFmtId="0" fontId="5" fillId="24" borderId="25" xfId="86" applyFont="1" applyFill="1" applyBorder="1" applyAlignment="1">
      <alignment horizontal="center" vertical="center" wrapText="1"/>
      <protection/>
    </xf>
    <xf numFmtId="0" fontId="10" fillId="24" borderId="25" xfId="86" applyFont="1" applyFill="1" applyBorder="1" applyAlignment="1">
      <alignment horizontal="center" vertical="center" shrinkToFit="1"/>
      <protection/>
    </xf>
    <xf numFmtId="177" fontId="10" fillId="24" borderId="27" xfId="64" applyNumberFormat="1" applyFont="1" applyFill="1" applyBorder="1" applyAlignment="1">
      <alignment horizontal="center" vertical="center" shrinkToFit="1"/>
    </xf>
    <xf numFmtId="177" fontId="10" fillId="24" borderId="15" xfId="64" applyNumberFormat="1" applyFont="1" applyFill="1" applyBorder="1" applyAlignment="1">
      <alignment horizontal="center" vertical="center" shrinkToFit="1"/>
    </xf>
    <xf numFmtId="0" fontId="10" fillId="24" borderId="27" xfId="86" applyFont="1" applyFill="1" applyBorder="1" applyAlignment="1">
      <alignment horizontal="center" vertical="center" shrinkToFit="1"/>
      <protection/>
    </xf>
    <xf numFmtId="179" fontId="10" fillId="24" borderId="15" xfId="86" applyNumberFormat="1" applyFont="1" applyFill="1" applyBorder="1" applyAlignment="1">
      <alignment horizontal="center" vertical="center" shrinkToFit="1"/>
      <protection/>
    </xf>
    <xf numFmtId="177" fontId="5" fillId="24" borderId="0" xfId="64" applyNumberFormat="1" applyFont="1" applyFill="1" applyBorder="1" applyAlignment="1">
      <alignment horizontal="center" vertical="center" wrapText="1"/>
    </xf>
    <xf numFmtId="0" fontId="63" fillId="24" borderId="0" xfId="86" applyFont="1" applyFill="1" applyAlignment="1">
      <alignment vertical="center" shrinkToFit="1"/>
      <protection/>
    </xf>
    <xf numFmtId="0" fontId="11" fillId="24" borderId="14" xfId="86" applyFont="1" applyFill="1" applyBorder="1" applyAlignment="1">
      <alignment horizontal="center" vertical="center"/>
      <protection/>
    </xf>
    <xf numFmtId="0" fontId="6" fillId="0" borderId="0" xfId="86" applyFont="1" applyFill="1" applyAlignment="1">
      <alignment vertical="center"/>
      <protection/>
    </xf>
    <xf numFmtId="0" fontId="5" fillId="24" borderId="0" xfId="86" applyFont="1" applyFill="1" applyAlignment="1">
      <alignment horizontal="left" vertical="center"/>
      <protection/>
    </xf>
    <xf numFmtId="0" fontId="3" fillId="24" borderId="0" xfId="86" applyFont="1" applyFill="1" applyAlignment="1">
      <alignment horizontal="center" vertical="center"/>
      <protection/>
    </xf>
    <xf numFmtId="0" fontId="3" fillId="24" borderId="21" xfId="86" applyFont="1" applyFill="1" applyBorder="1" applyAlignment="1">
      <alignment horizontal="center" vertical="center" shrinkToFit="1"/>
      <protection/>
    </xf>
    <xf numFmtId="0" fontId="5" fillId="0" borderId="0" xfId="86" applyNumberFormat="1" applyFont="1" applyFill="1" applyAlignment="1">
      <alignment horizontal="center" vertical="center"/>
      <protection/>
    </xf>
    <xf numFmtId="0" fontId="62" fillId="0" borderId="0" xfId="86" applyFont="1" applyFill="1" applyAlignment="1">
      <alignment horizontal="center" vertical="center"/>
      <protection/>
    </xf>
    <xf numFmtId="179" fontId="5" fillId="0" borderId="14" xfId="86" applyNumberFormat="1" applyFont="1" applyFill="1" applyBorder="1" applyAlignment="1">
      <alignment horizontal="center" vertical="center"/>
      <protection/>
    </xf>
    <xf numFmtId="0" fontId="10" fillId="0" borderId="0" xfId="86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vertical="center"/>
      <protection/>
    </xf>
    <xf numFmtId="3" fontId="62" fillId="0" borderId="0" xfId="86" applyNumberFormat="1" applyFont="1" applyFill="1" applyBorder="1" applyAlignment="1">
      <alignment horizontal="right" vertical="center"/>
      <protection/>
    </xf>
    <xf numFmtId="3" fontId="62" fillId="0" borderId="14" xfId="86" applyNumberFormat="1" applyFont="1" applyFill="1" applyBorder="1" applyAlignment="1">
      <alignment horizontal="right" vertical="center"/>
      <protection/>
    </xf>
    <xf numFmtId="182" fontId="5" fillId="0" borderId="24" xfId="86" applyNumberFormat="1" applyFont="1" applyFill="1" applyBorder="1" applyAlignment="1">
      <alignment horizontal="right" vertical="center"/>
      <protection/>
    </xf>
    <xf numFmtId="182" fontId="5" fillId="0" borderId="14" xfId="86" applyNumberFormat="1" applyFont="1" applyFill="1" applyBorder="1" applyAlignment="1">
      <alignment horizontal="right" vertical="center"/>
      <protection/>
    </xf>
    <xf numFmtId="0" fontId="0" fillId="0" borderId="0" xfId="86" applyFont="1" applyAlignment="1">
      <alignment/>
      <protection/>
    </xf>
    <xf numFmtId="0" fontId="0" fillId="0" borderId="0" xfId="86" applyFont="1" applyFill="1" applyAlignment="1">
      <alignment/>
      <protection/>
    </xf>
    <xf numFmtId="0" fontId="62" fillId="0" borderId="14" xfId="86" applyNumberFormat="1" applyFont="1" applyFill="1" applyBorder="1" applyAlignment="1">
      <alignment horizontal="center" vertical="center"/>
      <protection/>
    </xf>
    <xf numFmtId="0" fontId="0" fillId="0" borderId="0" xfId="86" applyFont="1" applyAlignment="1">
      <alignment vertical="center"/>
      <protection/>
    </xf>
    <xf numFmtId="0" fontId="3" fillId="24" borderId="0" xfId="0" applyFont="1" applyFill="1" applyAlignment="1">
      <alignment horizontal="right" vertical="center"/>
    </xf>
    <xf numFmtId="0" fontId="3" fillId="24" borderId="30" xfId="86" applyFont="1" applyFill="1" applyBorder="1" applyAlignment="1">
      <alignment horizontal="center" vertical="center" wrapText="1"/>
      <protection/>
    </xf>
    <xf numFmtId="179" fontId="5" fillId="24" borderId="0" xfId="86" applyNumberFormat="1" applyFont="1" applyFill="1" applyBorder="1" applyAlignment="1">
      <alignment horizontal="center" vertical="center"/>
      <protection/>
    </xf>
    <xf numFmtId="179" fontId="5" fillId="24" borderId="14" xfId="86" applyNumberFormat="1" applyFont="1" applyFill="1" applyBorder="1" applyAlignment="1">
      <alignment horizontal="center" vertical="center"/>
      <protection/>
    </xf>
    <xf numFmtId="0" fontId="10" fillId="0" borderId="0" xfId="86" applyFont="1">
      <alignment vertical="center"/>
      <protection/>
    </xf>
    <xf numFmtId="0" fontId="11" fillId="24" borderId="24" xfId="86" applyFont="1" applyFill="1" applyBorder="1" applyAlignment="1">
      <alignment horizontal="center" vertical="center" wrapText="1" shrinkToFit="1"/>
      <protection/>
    </xf>
    <xf numFmtId="0" fontId="11" fillId="24" borderId="21" xfId="86" applyFont="1" applyFill="1" applyBorder="1" applyAlignment="1">
      <alignment horizontal="center" vertical="center" wrapText="1" shrinkToFit="1"/>
      <protection/>
    </xf>
    <xf numFmtId="0" fontId="11" fillId="24" borderId="31" xfId="86" applyFont="1" applyFill="1" applyBorder="1" applyAlignment="1">
      <alignment horizontal="center" vertical="center" wrapText="1" shrinkToFit="1"/>
      <protection/>
    </xf>
    <xf numFmtId="179" fontId="5" fillId="24" borderId="24" xfId="64" applyNumberFormat="1" applyFont="1" applyFill="1" applyBorder="1" applyAlignment="1">
      <alignment horizontal="center" vertical="center" wrapText="1" shrinkToFit="1"/>
    </xf>
    <xf numFmtId="179" fontId="5" fillId="24" borderId="0" xfId="64" applyNumberFormat="1" applyFont="1" applyFill="1" applyBorder="1" applyAlignment="1">
      <alignment horizontal="center" vertical="center" wrapText="1" shrinkToFit="1"/>
    </xf>
    <xf numFmtId="179" fontId="5" fillId="24" borderId="29" xfId="64" applyNumberFormat="1" applyFont="1" applyFill="1" applyBorder="1" applyAlignment="1">
      <alignment horizontal="center" vertical="center" wrapText="1" shrinkToFit="1"/>
    </xf>
    <xf numFmtId="179" fontId="5" fillId="24" borderId="24" xfId="86" applyNumberFormat="1" applyFont="1" applyFill="1" applyBorder="1" applyAlignment="1">
      <alignment horizontal="center" vertical="center"/>
      <protection/>
    </xf>
    <xf numFmtId="0" fontId="10" fillId="24" borderId="27" xfId="86" applyFont="1" applyFill="1" applyBorder="1" applyAlignment="1">
      <alignment horizontal="center" vertical="center"/>
      <protection/>
    </xf>
    <xf numFmtId="0" fontId="5" fillId="24" borderId="0" xfId="86" applyFont="1" applyFill="1" applyAlignment="1" quotePrefix="1">
      <alignment horizontal="left" vertical="center"/>
      <protection/>
    </xf>
    <xf numFmtId="196" fontId="5" fillId="0" borderId="0" xfId="86" applyNumberFormat="1" applyFont="1" applyBorder="1" applyAlignment="1">
      <alignment horizontal="center" vertical="center"/>
      <protection/>
    </xf>
    <xf numFmtId="177" fontId="5" fillId="0" borderId="0" xfId="86" applyNumberFormat="1" applyFont="1" applyBorder="1" applyAlignment="1">
      <alignment horizontal="center" vertical="center"/>
      <protection/>
    </xf>
    <xf numFmtId="196" fontId="5" fillId="0" borderId="14" xfId="86" applyNumberFormat="1" applyFont="1" applyBorder="1" applyAlignment="1">
      <alignment horizontal="center" vertical="center"/>
      <protection/>
    </xf>
    <xf numFmtId="196" fontId="5" fillId="0" borderId="0" xfId="86" applyNumberFormat="1" applyFont="1" applyFill="1" applyBorder="1" applyAlignment="1">
      <alignment horizontal="center" vertical="center"/>
      <protection/>
    </xf>
    <xf numFmtId="0" fontId="0" fillId="0" borderId="0" xfId="86" applyFont="1" applyBorder="1" applyAlignment="1">
      <alignment vertical="center"/>
      <protection/>
    </xf>
    <xf numFmtId="0" fontId="51" fillId="0" borderId="0" xfId="86" applyFont="1" applyAlignment="1">
      <alignment vertical="center"/>
      <protection/>
    </xf>
    <xf numFmtId="182" fontId="5" fillId="24" borderId="0" xfId="86" applyNumberFormat="1" applyFont="1" applyFill="1" applyBorder="1" applyAlignment="1">
      <alignment horizontal="center" vertical="center"/>
      <protection/>
    </xf>
    <xf numFmtId="182" fontId="5" fillId="24" borderId="0" xfId="86" applyNumberFormat="1" applyFont="1" applyFill="1" applyAlignment="1">
      <alignment horizontal="center" vertical="center"/>
      <protection/>
    </xf>
    <xf numFmtId="0" fontId="65" fillId="24" borderId="32" xfId="86" applyFont="1" applyFill="1" applyBorder="1" applyAlignment="1">
      <alignment horizontal="center" wrapText="1"/>
      <protection/>
    </xf>
    <xf numFmtId="0" fontId="65" fillId="24" borderId="42" xfId="86" applyFont="1" applyFill="1" applyBorder="1" applyAlignment="1">
      <alignment horizontal="center" wrapText="1"/>
      <protection/>
    </xf>
    <xf numFmtId="0" fontId="65" fillId="24" borderId="41" xfId="86" applyFont="1" applyFill="1" applyBorder="1" applyAlignment="1">
      <alignment horizontal="center" wrapText="1"/>
      <protection/>
    </xf>
    <xf numFmtId="0" fontId="65" fillId="24" borderId="34" xfId="86" applyFont="1" applyFill="1" applyBorder="1" applyAlignment="1">
      <alignment horizontal="center" wrapText="1"/>
      <protection/>
    </xf>
    <xf numFmtId="0" fontId="3" fillId="24" borderId="41" xfId="86" applyFont="1" applyFill="1" applyBorder="1" applyAlignment="1">
      <alignment wrapText="1"/>
      <protection/>
    </xf>
    <xf numFmtId="0" fontId="3" fillId="24" borderId="34" xfId="86" applyFont="1" applyFill="1" applyBorder="1" applyAlignment="1">
      <alignment wrapText="1"/>
      <protection/>
    </xf>
    <xf numFmtId="0" fontId="65" fillId="24" borderId="38" xfId="86" applyFont="1" applyFill="1" applyBorder="1" applyAlignment="1">
      <alignment horizontal="center" wrapText="1"/>
      <protection/>
    </xf>
    <xf numFmtId="0" fontId="65" fillId="24" borderId="44" xfId="86" applyFont="1" applyFill="1" applyBorder="1" applyAlignment="1">
      <alignment horizontal="center" wrapText="1"/>
      <protection/>
    </xf>
    <xf numFmtId="182" fontId="10" fillId="24" borderId="0" xfId="86" applyNumberFormat="1" applyFont="1" applyFill="1" applyBorder="1" applyAlignment="1">
      <alignment horizontal="center" vertical="center"/>
      <protection/>
    </xf>
    <xf numFmtId="182" fontId="10" fillId="24" borderId="14" xfId="86" applyNumberFormat="1" applyFont="1" applyFill="1" applyBorder="1" applyAlignment="1">
      <alignment horizontal="center" vertical="center"/>
      <protection/>
    </xf>
    <xf numFmtId="182" fontId="5" fillId="24" borderId="14" xfId="86" applyNumberFormat="1" applyFont="1" applyFill="1" applyBorder="1" applyAlignment="1">
      <alignment horizontal="center" vertical="center"/>
      <protection/>
    </xf>
    <xf numFmtId="0" fontId="62" fillId="24" borderId="0" xfId="86" applyFont="1" applyFill="1" applyBorder="1" applyAlignment="1">
      <alignment horizontal="center" vertical="center"/>
      <protection/>
    </xf>
    <xf numFmtId="41" fontId="62" fillId="24" borderId="0" xfId="86" applyNumberFormat="1" applyFont="1" applyFill="1" applyBorder="1" applyAlignment="1">
      <alignment horizontal="center" vertical="center"/>
      <protection/>
    </xf>
    <xf numFmtId="41" fontId="5" fillId="24" borderId="0" xfId="86" applyNumberFormat="1" applyFont="1" applyFill="1" applyBorder="1" applyAlignment="1">
      <alignment horizontal="center" vertical="center"/>
      <protection/>
    </xf>
    <xf numFmtId="41" fontId="5" fillId="24" borderId="14" xfId="86" applyNumberFormat="1" applyFont="1" applyFill="1" applyBorder="1" applyAlignment="1">
      <alignment horizontal="center" vertical="center"/>
      <protection/>
    </xf>
    <xf numFmtId="182" fontId="10" fillId="24" borderId="15" xfId="86" applyNumberFormat="1" applyFont="1" applyFill="1" applyBorder="1" applyAlignment="1">
      <alignment horizontal="center" vertical="center"/>
      <protection/>
    </xf>
    <xf numFmtId="0" fontId="10" fillId="24" borderId="15" xfId="86" applyFont="1" applyFill="1" applyBorder="1" applyAlignment="1">
      <alignment horizontal="center" vertical="center" shrinkToFit="1"/>
      <protection/>
    </xf>
    <xf numFmtId="182" fontId="10" fillId="24" borderId="25" xfId="0" applyNumberFormat="1" applyFont="1" applyFill="1" applyBorder="1" applyAlignment="1">
      <alignment horizontal="center" vertical="center"/>
    </xf>
    <xf numFmtId="0" fontId="10" fillId="0" borderId="0" xfId="86" applyFont="1" applyFill="1" applyAlignment="1">
      <alignment horizontal="center" vertical="center"/>
      <protection/>
    </xf>
    <xf numFmtId="0" fontId="10" fillId="24" borderId="25" xfId="0" applyFont="1" applyFill="1" applyBorder="1" applyAlignment="1">
      <alignment horizontal="center" vertical="center" shrinkToFit="1"/>
    </xf>
    <xf numFmtId="0" fontId="4" fillId="0" borderId="0" xfId="86" applyFont="1" applyFill="1" applyAlignment="1" quotePrefix="1">
      <alignment horizontal="center" vertical="center"/>
      <protection/>
    </xf>
    <xf numFmtId="182" fontId="5" fillId="0" borderId="0" xfId="86" applyNumberFormat="1" applyFont="1" applyFill="1" applyAlignment="1">
      <alignment horizontal="center" vertical="center"/>
      <protection/>
    </xf>
    <xf numFmtId="0" fontId="5" fillId="0" borderId="0" xfId="86" applyFont="1" applyFill="1" applyAlignment="1">
      <alignment horizontal="right" vertical="center"/>
      <protection/>
    </xf>
    <xf numFmtId="0" fontId="10" fillId="24" borderId="25" xfId="86" applyFont="1" applyFill="1" applyBorder="1" applyAlignment="1">
      <alignment horizontal="center" vertical="center"/>
      <protection/>
    </xf>
    <xf numFmtId="177" fontId="10" fillId="24" borderId="27" xfId="64" applyNumberFormat="1" applyFont="1" applyFill="1" applyBorder="1" applyAlignment="1">
      <alignment horizontal="center" vertical="center"/>
    </xf>
    <xf numFmtId="177" fontId="10" fillId="24" borderId="15" xfId="64" applyNumberFormat="1" applyFont="1" applyFill="1" applyBorder="1" applyAlignment="1">
      <alignment horizontal="center" vertical="center"/>
    </xf>
    <xf numFmtId="41" fontId="10" fillId="24" borderId="15" xfId="64" applyFont="1" applyFill="1" applyBorder="1" applyAlignment="1">
      <alignment horizontal="right" vertical="center"/>
    </xf>
    <xf numFmtId="41" fontId="10" fillId="24" borderId="25" xfId="64" applyFont="1" applyFill="1" applyBorder="1" applyAlignment="1">
      <alignment horizontal="right" vertical="center"/>
    </xf>
    <xf numFmtId="0" fontId="10" fillId="24" borderId="0" xfId="86" applyFont="1" applyFill="1" applyBorder="1" applyAlignment="1">
      <alignment vertical="center"/>
      <protection/>
    </xf>
    <xf numFmtId="41" fontId="10" fillId="24" borderId="15" xfId="64" applyFont="1" applyFill="1" applyBorder="1" applyAlignment="1">
      <alignment horizontal="center" vertical="center"/>
    </xf>
    <xf numFmtId="0" fontId="48" fillId="0" borderId="0" xfId="86" applyFont="1" applyFill="1" applyAlignment="1">
      <alignment vertical="center"/>
      <protection/>
    </xf>
    <xf numFmtId="0" fontId="11" fillId="24" borderId="22" xfId="86" applyFont="1" applyFill="1" applyBorder="1" applyAlignment="1">
      <alignment horizontal="center" vertical="center" wrapText="1" shrinkToFit="1"/>
      <protection/>
    </xf>
    <xf numFmtId="197" fontId="6" fillId="24" borderId="21" xfId="86" applyNumberFormat="1" applyFont="1" applyFill="1" applyBorder="1" applyAlignment="1">
      <alignment horizontal="center" vertical="center" shrinkToFit="1"/>
      <protection/>
    </xf>
    <xf numFmtId="181" fontId="62" fillId="0" borderId="14" xfId="86" applyNumberFormat="1" applyFont="1" applyFill="1" applyBorder="1" applyAlignment="1">
      <alignment horizontal="center" vertical="center"/>
      <protection/>
    </xf>
    <xf numFmtId="182" fontId="62" fillId="0" borderId="24" xfId="86" applyNumberFormat="1" applyFont="1" applyFill="1" applyBorder="1" applyAlignment="1">
      <alignment horizontal="center" vertical="center" shrinkToFit="1"/>
      <protection/>
    </xf>
    <xf numFmtId="179" fontId="62" fillId="0" borderId="0" xfId="86" applyNumberFormat="1" applyFont="1" applyFill="1" applyBorder="1" applyAlignment="1">
      <alignment horizontal="center" vertical="center" shrinkToFit="1"/>
      <protection/>
    </xf>
    <xf numFmtId="0" fontId="62" fillId="0" borderId="0" xfId="86" applyFont="1" applyFill="1" applyBorder="1">
      <alignment vertical="center"/>
      <protection/>
    </xf>
    <xf numFmtId="179" fontId="5" fillId="0" borderId="0" xfId="86" applyNumberFormat="1" applyFont="1" applyFill="1" applyBorder="1" applyAlignment="1">
      <alignment horizontal="center" vertical="center" shrinkToFit="1"/>
      <protection/>
    </xf>
    <xf numFmtId="179" fontId="5" fillId="0" borderId="14" xfId="86" applyNumberFormat="1" applyFont="1" applyFill="1" applyBorder="1" applyAlignment="1">
      <alignment horizontal="center" vertical="center" shrinkToFit="1"/>
      <protection/>
    </xf>
    <xf numFmtId="0" fontId="5" fillId="0" borderId="0" xfId="86" applyFont="1" applyFill="1" applyAlignment="1" quotePrefix="1">
      <alignment horizontal="left" vertical="center"/>
      <protection/>
    </xf>
    <xf numFmtId="0" fontId="5" fillId="0" borderId="0" xfId="86" applyFill="1">
      <alignment vertical="center"/>
      <protection/>
    </xf>
    <xf numFmtId="0" fontId="5" fillId="0" borderId="0" xfId="86" applyFill="1" applyAlignment="1">
      <alignment horizontal="center"/>
      <protection/>
    </xf>
    <xf numFmtId="178" fontId="62" fillId="0" borderId="14" xfId="86" applyNumberFormat="1" applyFont="1" applyFill="1" applyBorder="1" applyAlignment="1">
      <alignment horizontal="center" vertical="center"/>
      <protection/>
    </xf>
    <xf numFmtId="178" fontId="62" fillId="0" borderId="24" xfId="86" applyNumberFormat="1" applyFont="1" applyFill="1" applyBorder="1" applyAlignment="1">
      <alignment horizontal="center" vertical="center"/>
      <protection/>
    </xf>
    <xf numFmtId="178" fontId="10" fillId="0" borderId="25" xfId="86" applyNumberFormat="1" applyFont="1" applyFill="1" applyBorder="1" applyAlignment="1">
      <alignment horizontal="center" vertical="center"/>
      <protection/>
    </xf>
    <xf numFmtId="178" fontId="10" fillId="0" borderId="27" xfId="8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82" fontId="10" fillId="0" borderId="27" xfId="0" applyNumberFormat="1" applyFont="1" applyFill="1" applyBorder="1" applyAlignment="1">
      <alignment horizontal="center" vertical="center" shrinkToFit="1"/>
    </xf>
    <xf numFmtId="182" fontId="10" fillId="0" borderId="15" xfId="0" applyNumberFormat="1" applyFont="1" applyFill="1" applyBorder="1" applyAlignment="1">
      <alignment horizontal="center" vertical="center" shrinkToFit="1"/>
    </xf>
    <xf numFmtId="179" fontId="10" fillId="0" borderId="15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shrinkToFit="1"/>
    </xf>
    <xf numFmtId="179" fontId="10" fillId="0" borderId="25" xfId="0" applyNumberFormat="1" applyFont="1" applyFill="1" applyBorder="1" applyAlignment="1">
      <alignment horizontal="center" vertical="center" shrinkToFit="1"/>
    </xf>
    <xf numFmtId="0" fontId="5" fillId="0" borderId="0" xfId="86" applyFont="1" applyFill="1" applyAlignment="1">
      <alignment horizontal="centerContinuous" vertical="center"/>
      <protection/>
    </xf>
    <xf numFmtId="0" fontId="3" fillId="24" borderId="26" xfId="86" applyFont="1" applyFill="1" applyBorder="1" applyAlignment="1">
      <alignment horizontal="centerContinuous" vertical="center" wrapText="1" shrinkToFit="1"/>
      <protection/>
    </xf>
    <xf numFmtId="0" fontId="5" fillId="24" borderId="30" xfId="86" applyFont="1" applyFill="1" applyBorder="1" applyAlignment="1">
      <alignment horizontal="centerContinuous" vertical="center" shrinkToFit="1"/>
      <protection/>
    </xf>
    <xf numFmtId="0" fontId="3" fillId="24" borderId="31" xfId="86" applyFont="1" applyFill="1" applyBorder="1" applyAlignment="1">
      <alignment horizontal="center" vertical="center" wrapText="1" shrinkToFit="1"/>
      <protection/>
    </xf>
    <xf numFmtId="0" fontId="3" fillId="24" borderId="31" xfId="86" applyFont="1" applyFill="1" applyBorder="1" applyAlignment="1" quotePrefix="1">
      <alignment horizontal="center" vertical="center" wrapText="1" shrinkToFit="1"/>
      <protection/>
    </xf>
    <xf numFmtId="181" fontId="5" fillId="0" borderId="0" xfId="86" applyNumberFormat="1" applyFont="1" applyFill="1" applyBorder="1" applyAlignment="1">
      <alignment horizontal="center" vertical="center"/>
      <protection/>
    </xf>
    <xf numFmtId="181" fontId="10" fillId="0" borderId="27" xfId="86" applyNumberFormat="1" applyFont="1" applyFill="1" applyBorder="1" applyAlignment="1">
      <alignment horizontal="center" vertical="center"/>
      <protection/>
    </xf>
    <xf numFmtId="182" fontId="5" fillId="0" borderId="27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0" fontId="62" fillId="24" borderId="0" xfId="86" applyFont="1" applyFill="1" applyAlignment="1">
      <alignment horizontal="left"/>
      <protection/>
    </xf>
    <xf numFmtId="0" fontId="5" fillId="24" borderId="0" xfId="86" applyFont="1" applyFill="1" applyAlignment="1">
      <alignment horizontal="left"/>
      <protection/>
    </xf>
    <xf numFmtId="0" fontId="62" fillId="24" borderId="0" xfId="86" applyFont="1" applyFill="1" applyAlignment="1">
      <alignment horizontal="right"/>
      <protection/>
    </xf>
    <xf numFmtId="0" fontId="62" fillId="24" borderId="39" xfId="86" applyFont="1" applyFill="1" applyBorder="1" applyAlignment="1">
      <alignment horizontal="center" vertical="center" wrapText="1"/>
      <protection/>
    </xf>
    <xf numFmtId="0" fontId="62" fillId="24" borderId="35" xfId="86" applyFont="1" applyFill="1" applyBorder="1" applyAlignment="1">
      <alignment horizontal="center" vertical="center" wrapText="1"/>
      <protection/>
    </xf>
    <xf numFmtId="0" fontId="71" fillId="24" borderId="42" xfId="86" applyFont="1" applyFill="1" applyBorder="1" applyAlignment="1">
      <alignment horizontal="center" vertical="center" wrapText="1"/>
      <protection/>
    </xf>
    <xf numFmtId="0" fontId="62" fillId="24" borderId="44" xfId="86" applyFont="1" applyFill="1" applyBorder="1" applyAlignment="1">
      <alignment horizontal="center" vertical="center" wrapText="1"/>
      <protection/>
    </xf>
    <xf numFmtId="177" fontId="62" fillId="0" borderId="0" xfId="64" applyNumberFormat="1" applyFont="1" applyFill="1" applyBorder="1" applyAlignment="1">
      <alignment horizontal="right" vertical="center"/>
    </xf>
    <xf numFmtId="177" fontId="62" fillId="0" borderId="0" xfId="64" applyNumberFormat="1" applyFont="1" applyFill="1" applyBorder="1" applyAlignment="1">
      <alignment horizontal="right" vertical="center" shrinkToFit="1"/>
    </xf>
    <xf numFmtId="0" fontId="62" fillId="0" borderId="34" xfId="86" applyFont="1" applyFill="1" applyBorder="1" applyAlignment="1">
      <alignment horizontal="center" vertical="center"/>
      <protection/>
    </xf>
    <xf numFmtId="41" fontId="5" fillId="0" borderId="24" xfId="64" applyFont="1" applyFill="1" applyBorder="1" applyAlignment="1">
      <alignment horizontal="center" vertical="center" shrinkToFit="1"/>
    </xf>
    <xf numFmtId="41" fontId="5" fillId="0" borderId="0" xfId="64" applyFont="1" applyFill="1" applyBorder="1" applyAlignment="1">
      <alignment horizontal="center" vertical="center" shrinkToFit="1"/>
    </xf>
    <xf numFmtId="41" fontId="5" fillId="0" borderId="37" xfId="64" applyFont="1" applyFill="1" applyBorder="1" applyAlignment="1">
      <alignment horizontal="center" vertical="center" shrinkToFit="1"/>
    </xf>
    <xf numFmtId="0" fontId="45" fillId="24" borderId="29" xfId="86" applyFont="1" applyFill="1" applyBorder="1" applyAlignment="1">
      <alignment horizontal="center" vertical="center" shrinkToFit="1"/>
      <protection/>
    </xf>
    <xf numFmtId="0" fontId="10" fillId="0" borderId="0" xfId="86" applyFont="1" applyFill="1" applyAlignment="1">
      <alignment vertical="center"/>
      <protection/>
    </xf>
    <xf numFmtId="0" fontId="10" fillId="0" borderId="43" xfId="86" applyFont="1" applyFill="1" applyBorder="1" applyAlignment="1">
      <alignment horizontal="center" vertical="center"/>
      <protection/>
    </xf>
    <xf numFmtId="41" fontId="60" fillId="0" borderId="27" xfId="64" applyFont="1" applyFill="1" applyBorder="1" applyAlignment="1">
      <alignment horizontal="center" vertical="center"/>
    </xf>
    <xf numFmtId="41" fontId="60" fillId="0" borderId="15" xfId="64" applyFont="1" applyFill="1" applyBorder="1" applyAlignment="1">
      <alignment horizontal="center" vertical="center" shrinkToFit="1"/>
    </xf>
    <xf numFmtId="41" fontId="60" fillId="0" borderId="15" xfId="64" applyFont="1" applyFill="1" applyBorder="1" applyAlignment="1">
      <alignment horizontal="center" vertical="center"/>
    </xf>
    <xf numFmtId="41" fontId="60" fillId="0" borderId="46" xfId="64" applyFont="1" applyFill="1" applyBorder="1" applyAlignment="1">
      <alignment vertical="center" shrinkToFit="1"/>
    </xf>
    <xf numFmtId="0" fontId="0" fillId="0" borderId="0" xfId="86" applyFont="1" applyFill="1" applyAlignment="1">
      <alignment vertical="center"/>
      <protection/>
    </xf>
    <xf numFmtId="0" fontId="5" fillId="0" borderId="0" xfId="86" applyFill="1" applyAlignment="1">
      <alignment vertical="center"/>
      <protection/>
    </xf>
    <xf numFmtId="197" fontId="62" fillId="0" borderId="0" xfId="86" applyNumberFormat="1" applyFont="1" applyFill="1" applyBorder="1" applyAlignment="1" quotePrefix="1">
      <alignment horizontal="center" vertical="center"/>
      <protection/>
    </xf>
    <xf numFmtId="197" fontId="62" fillId="0" borderId="14" xfId="86" applyNumberFormat="1" applyFont="1" applyFill="1" applyBorder="1" applyAlignment="1" quotePrefix="1">
      <alignment horizontal="center" vertical="center"/>
      <protection/>
    </xf>
    <xf numFmtId="0" fontId="62" fillId="0" borderId="0" xfId="86" applyFont="1" applyFill="1" applyBorder="1" applyAlignment="1">
      <alignment vertical="center"/>
      <protection/>
    </xf>
    <xf numFmtId="0" fontId="5" fillId="0" borderId="0" xfId="86" applyFill="1" applyAlignment="1">
      <alignment/>
      <protection/>
    </xf>
    <xf numFmtId="182" fontId="10" fillId="0" borderId="27" xfId="0" applyNumberFormat="1" applyFont="1" applyFill="1" applyBorder="1" applyAlignment="1">
      <alignment horizontal="center" vertical="center"/>
    </xf>
    <xf numFmtId="182" fontId="10" fillId="0" borderId="15" xfId="0" applyNumberFormat="1" applyFont="1" applyFill="1" applyBorder="1" applyAlignment="1">
      <alignment horizontal="center" vertical="center"/>
    </xf>
    <xf numFmtId="182" fontId="10" fillId="0" borderId="25" xfId="0" applyNumberFormat="1" applyFont="1" applyFill="1" applyBorder="1" applyAlignment="1">
      <alignment horizontal="center" vertical="center"/>
    </xf>
    <xf numFmtId="0" fontId="11" fillId="24" borderId="24" xfId="86" applyFont="1" applyFill="1" applyBorder="1" applyAlignment="1">
      <alignment horizontal="center" vertical="center" shrinkToFit="1"/>
      <protection/>
    </xf>
    <xf numFmtId="0" fontId="5" fillId="24" borderId="21" xfId="86" applyFill="1" applyBorder="1" applyAlignment="1">
      <alignment horizontal="center" vertical="center" wrapText="1" shrinkToFit="1"/>
      <protection/>
    </xf>
    <xf numFmtId="182" fontId="13" fillId="0" borderId="25" xfId="0" applyNumberFormat="1" applyFont="1" applyFill="1" applyBorder="1" applyAlignment="1">
      <alignment horizontal="center" vertical="center"/>
    </xf>
    <xf numFmtId="182" fontId="13" fillId="0" borderId="27" xfId="0" applyNumberFormat="1" applyFont="1" applyFill="1" applyBorder="1" applyAlignment="1">
      <alignment horizontal="center" vertical="center"/>
    </xf>
    <xf numFmtId="182" fontId="13" fillId="0" borderId="15" xfId="0" applyNumberFormat="1" applyFont="1" applyFill="1" applyBorder="1" applyAlignment="1">
      <alignment horizontal="center" vertical="center"/>
    </xf>
    <xf numFmtId="0" fontId="11" fillId="0" borderId="25" xfId="86" applyFont="1" applyFill="1" applyBorder="1" applyAlignment="1">
      <alignment horizontal="center" vertical="center" wrapText="1"/>
      <protection/>
    </xf>
    <xf numFmtId="0" fontId="3" fillId="0" borderId="31" xfId="86" applyFont="1" applyFill="1" applyBorder="1" applyAlignment="1">
      <alignment horizontal="center" vertical="center" wrapText="1"/>
      <protection/>
    </xf>
    <xf numFmtId="0" fontId="5" fillId="0" borderId="31" xfId="86" applyFont="1" applyFill="1" applyBorder="1" applyAlignment="1">
      <alignment horizontal="center" vertical="center" wrapText="1"/>
      <protection/>
    </xf>
    <xf numFmtId="3" fontId="62" fillId="0" borderId="0" xfId="86" applyNumberFormat="1" applyFont="1" applyFill="1" applyBorder="1" applyAlignment="1">
      <alignment horizontal="center" vertical="center"/>
      <protection/>
    </xf>
    <xf numFmtId="179" fontId="62" fillId="0" borderId="0" xfId="86" applyNumberFormat="1" applyFont="1" applyFill="1" applyBorder="1" applyAlignment="1">
      <alignment horizontal="right" vertical="center"/>
      <protection/>
    </xf>
    <xf numFmtId="182" fontId="62" fillId="0" borderId="0" xfId="86" applyNumberFormat="1" applyFont="1" applyFill="1" applyAlignment="1">
      <alignment vertical="center"/>
      <protection/>
    </xf>
    <xf numFmtId="3" fontId="62" fillId="0" borderId="24" xfId="86" applyNumberFormat="1" applyFont="1" applyFill="1" applyBorder="1" applyAlignment="1">
      <alignment horizontal="center" vertical="center"/>
      <protection/>
    </xf>
    <xf numFmtId="3" fontId="5" fillId="0" borderId="0" xfId="86" applyNumberFormat="1" applyFont="1" applyFill="1" applyBorder="1" applyAlignment="1">
      <alignment horizontal="center" vertical="center"/>
      <protection/>
    </xf>
    <xf numFmtId="0" fontId="11" fillId="0" borderId="0" xfId="86" applyFont="1" applyFill="1" applyAlignment="1">
      <alignment vertical="center"/>
      <protection/>
    </xf>
    <xf numFmtId="182" fontId="5" fillId="0" borderId="0" xfId="86" applyNumberFormat="1" applyFont="1" applyFill="1" applyAlignment="1">
      <alignment vertical="center"/>
      <protection/>
    </xf>
    <xf numFmtId="182" fontId="10" fillId="0" borderId="0" xfId="86" applyNumberFormat="1" applyFont="1" applyFill="1" applyBorder="1" applyAlignment="1">
      <alignment vertical="center"/>
      <protection/>
    </xf>
    <xf numFmtId="3" fontId="10" fillId="0" borderId="27" xfId="0" applyNumberFormat="1" applyFont="1" applyFill="1" applyBorder="1" applyAlignment="1">
      <alignment horizontal="center" vertical="center"/>
    </xf>
    <xf numFmtId="0" fontId="65" fillId="24" borderId="33" xfId="86" applyFont="1" applyFill="1" applyBorder="1" applyAlignment="1">
      <alignment horizontal="center" wrapText="1"/>
      <protection/>
    </xf>
    <xf numFmtId="0" fontId="5" fillId="0" borderId="27" xfId="86" applyFont="1" applyFill="1" applyBorder="1" applyAlignment="1">
      <alignment horizontal="center" vertical="center"/>
      <protection/>
    </xf>
    <xf numFmtId="0" fontId="5" fillId="0" borderId="24" xfId="86" applyFont="1" applyFill="1" applyBorder="1" applyAlignment="1">
      <alignment horizontal="center" vertical="center" wrapText="1" shrinkToFit="1"/>
      <protection/>
    </xf>
    <xf numFmtId="0" fontId="5" fillId="0" borderId="27" xfId="86" applyFont="1" applyFill="1" applyBorder="1" applyAlignment="1">
      <alignment horizontal="center" vertical="center" wrapText="1" shrinkToFit="1"/>
      <protection/>
    </xf>
    <xf numFmtId="0" fontId="10" fillId="24" borderId="54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/>
    </xf>
    <xf numFmtId="0" fontId="6" fillId="0" borderId="0" xfId="86" applyFont="1" applyFill="1">
      <alignment vertical="center"/>
      <protection/>
    </xf>
    <xf numFmtId="0" fontId="62" fillId="24" borderId="0" xfId="86" applyFont="1" applyFill="1" applyAlignment="1">
      <alignment horizontal="justify"/>
      <protection/>
    </xf>
    <xf numFmtId="0" fontId="62" fillId="0" borderId="37" xfId="86" applyFont="1" applyFill="1" applyBorder="1" applyAlignment="1">
      <alignment horizontal="center" vertical="center"/>
      <protection/>
    </xf>
    <xf numFmtId="41" fontId="5" fillId="0" borderId="34" xfId="64" applyFont="1" applyFill="1" applyBorder="1" applyAlignment="1">
      <alignment horizontal="right" vertical="center"/>
    </xf>
    <xf numFmtId="41" fontId="5" fillId="0" borderId="0" xfId="64" applyFont="1" applyFill="1" applyBorder="1" applyAlignment="1">
      <alignment horizontal="right" vertical="center"/>
    </xf>
    <xf numFmtId="41" fontId="5" fillId="0" borderId="0" xfId="64" applyNumberFormat="1" applyFont="1" applyFill="1" applyAlignment="1">
      <alignment horizontal="center" vertical="center"/>
    </xf>
    <xf numFmtId="41" fontId="5" fillId="0" borderId="0" xfId="64" applyNumberFormat="1" applyFont="1" applyFill="1" applyBorder="1" applyAlignment="1">
      <alignment horizontal="center" vertical="center"/>
    </xf>
    <xf numFmtId="41" fontId="5" fillId="0" borderId="37" xfId="64" applyNumberFormat="1" applyFont="1" applyFill="1" applyBorder="1" applyAlignment="1">
      <alignment horizontal="center" vertical="center"/>
    </xf>
    <xf numFmtId="41" fontId="10" fillId="0" borderId="43" xfId="64" applyFont="1" applyFill="1" applyBorder="1" applyAlignment="1">
      <alignment vertical="center"/>
    </xf>
    <xf numFmtId="41" fontId="10" fillId="0" borderId="15" xfId="64" applyFont="1" applyFill="1" applyBorder="1" applyAlignment="1">
      <alignment vertical="center"/>
    </xf>
    <xf numFmtId="41" fontId="10" fillId="0" borderId="15" xfId="64" applyNumberFormat="1" applyFont="1" applyFill="1" applyBorder="1" applyAlignment="1">
      <alignment horizontal="center" vertical="center"/>
    </xf>
    <xf numFmtId="41" fontId="10" fillId="0" borderId="46" xfId="64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86" applyNumberFormat="1" applyFont="1" applyFill="1" applyAlignment="1">
      <alignment vertical="center"/>
      <protection/>
    </xf>
    <xf numFmtId="0" fontId="5" fillId="24" borderId="0" xfId="86" applyNumberFormat="1" applyFont="1" applyFill="1" applyAlignment="1">
      <alignment vertical="center"/>
      <protection/>
    </xf>
    <xf numFmtId="0" fontId="5" fillId="24" borderId="14" xfId="86" applyNumberFormat="1" applyFont="1" applyFill="1" applyBorder="1" applyAlignment="1">
      <alignment horizontal="center" vertical="center" shrinkToFit="1"/>
      <protection/>
    </xf>
    <xf numFmtId="0" fontId="11" fillId="24" borderId="22" xfId="86" applyNumberFormat="1" applyFont="1" applyFill="1" applyBorder="1" applyAlignment="1">
      <alignment horizontal="center" vertical="center" shrinkToFit="1"/>
      <protection/>
    </xf>
    <xf numFmtId="0" fontId="5" fillId="24" borderId="17" xfId="86" applyNumberFormat="1" applyFont="1" applyFill="1" applyBorder="1" applyAlignment="1">
      <alignment horizontal="center" vertical="center" shrinkToFit="1"/>
      <protection/>
    </xf>
    <xf numFmtId="0" fontId="5" fillId="24" borderId="27" xfId="86" applyNumberFormat="1" applyFont="1" applyFill="1" applyBorder="1" applyAlignment="1">
      <alignment horizontal="center" vertical="center" shrinkToFit="1"/>
      <protection/>
    </xf>
    <xf numFmtId="0" fontId="5" fillId="24" borderId="25" xfId="86" applyNumberFormat="1" applyFont="1" applyFill="1" applyBorder="1" applyAlignment="1">
      <alignment horizontal="center" vertical="center" shrinkToFit="1"/>
      <protection/>
    </xf>
    <xf numFmtId="0" fontId="45" fillId="24" borderId="24" xfId="86" applyFont="1" applyFill="1" applyBorder="1" applyAlignment="1">
      <alignment horizontal="center" vertical="center" shrinkToFit="1"/>
      <protection/>
    </xf>
    <xf numFmtId="0" fontId="11" fillId="24" borderId="17" xfId="86" applyNumberFormat="1" applyFont="1" applyFill="1" applyBorder="1" applyAlignment="1">
      <alignment horizontal="center" vertical="center" shrinkToFit="1"/>
      <protection/>
    </xf>
    <xf numFmtId="0" fontId="5" fillId="24" borderId="14" xfId="86" applyNumberFormat="1" applyFont="1" applyFill="1" applyBorder="1" applyAlignment="1" quotePrefix="1">
      <alignment horizontal="center" vertical="center" shrinkToFit="1"/>
      <protection/>
    </xf>
    <xf numFmtId="0" fontId="5" fillId="24" borderId="21" xfId="86" applyNumberFormat="1" applyFont="1" applyFill="1" applyBorder="1" applyAlignment="1">
      <alignment horizontal="center" vertical="center" shrinkToFit="1"/>
      <protection/>
    </xf>
    <xf numFmtId="179" fontId="62" fillId="0" borderId="24" xfId="66" applyNumberFormat="1" applyFont="1" applyFill="1" applyBorder="1" applyAlignment="1">
      <alignment horizontal="center" vertical="center"/>
    </xf>
    <xf numFmtId="179" fontId="62" fillId="0" borderId="14" xfId="66" applyNumberFormat="1" applyFont="1" applyFill="1" applyBorder="1" applyAlignment="1">
      <alignment horizontal="center" vertical="center" shrinkToFit="1"/>
    </xf>
    <xf numFmtId="0" fontId="5" fillId="0" borderId="0" xfId="86" applyFont="1" applyFill="1" applyBorder="1" applyAlignment="1">
      <alignment horizontal="right" vertical="center"/>
      <protection/>
    </xf>
    <xf numFmtId="0" fontId="11" fillId="24" borderId="26" xfId="86" applyNumberFormat="1" applyFont="1" applyFill="1" applyBorder="1" applyAlignment="1">
      <alignment horizontal="center" vertical="center" shrinkToFit="1"/>
      <protection/>
    </xf>
    <xf numFmtId="0" fontId="11" fillId="24" borderId="14" xfId="86" applyNumberFormat="1" applyFont="1" applyFill="1" applyBorder="1" applyAlignment="1">
      <alignment horizontal="center" vertical="center" shrinkToFit="1"/>
      <protection/>
    </xf>
    <xf numFmtId="0" fontId="11" fillId="24" borderId="24" xfId="86" applyNumberFormat="1" applyFont="1" applyFill="1" applyBorder="1" applyAlignment="1">
      <alignment horizontal="center" vertical="center" shrinkToFit="1"/>
      <protection/>
    </xf>
    <xf numFmtId="177" fontId="62" fillId="0" borderId="24" xfId="66" applyNumberFormat="1" applyFont="1" applyFill="1" applyBorder="1" applyAlignment="1">
      <alignment horizontal="center" vertical="center"/>
    </xf>
    <xf numFmtId="177" fontId="62" fillId="0" borderId="0" xfId="66" applyNumberFormat="1" applyFont="1" applyFill="1" applyBorder="1" applyAlignment="1">
      <alignment horizontal="center" vertical="center"/>
    </xf>
    <xf numFmtId="197" fontId="62" fillId="0" borderId="0" xfId="65" applyNumberFormat="1" applyFont="1" applyFill="1" applyBorder="1" applyAlignment="1">
      <alignment horizontal="center" vertical="center"/>
    </xf>
    <xf numFmtId="197" fontId="62" fillId="0" borderId="0" xfId="66" applyNumberFormat="1" applyFont="1" applyFill="1" applyBorder="1" applyAlignment="1">
      <alignment horizontal="center" vertical="center"/>
    </xf>
    <xf numFmtId="197" fontId="62" fillId="0" borderId="14" xfId="66" applyNumberFormat="1" applyFont="1" applyFill="1" applyBorder="1" applyAlignment="1">
      <alignment horizontal="center" vertical="center"/>
    </xf>
    <xf numFmtId="0" fontId="3" fillId="0" borderId="0" xfId="86" applyNumberFormat="1" applyFont="1" applyFill="1" applyAlignment="1">
      <alignment vertical="center"/>
      <protection/>
    </xf>
    <xf numFmtId="0" fontId="5" fillId="0" borderId="0" xfId="86" applyFont="1" applyFill="1" applyAlignment="1">
      <alignment/>
      <protection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vertical="center"/>
    </xf>
    <xf numFmtId="194" fontId="63" fillId="24" borderId="0" xfId="0" applyNumberFormat="1" applyFont="1" applyFill="1" applyBorder="1" applyAlignment="1">
      <alignment horizontal="left" vertical="center" shrinkToFit="1"/>
    </xf>
    <xf numFmtId="0" fontId="3" fillId="24" borderId="0" xfId="0" applyFont="1" applyFill="1" applyAlignment="1">
      <alignment vertical="center" wrapText="1"/>
    </xf>
    <xf numFmtId="0" fontId="3" fillId="24" borderId="0" xfId="87" applyFont="1" applyFill="1" applyAlignment="1">
      <alignment/>
      <protection/>
    </xf>
    <xf numFmtId="0" fontId="3" fillId="24" borderId="0" xfId="87" applyFont="1" applyFill="1" applyAlignment="1">
      <alignment horizontal="left"/>
      <protection/>
    </xf>
    <xf numFmtId="0" fontId="3" fillId="0" borderId="0" xfId="0" applyFont="1" applyAlignment="1">
      <alignment/>
    </xf>
    <xf numFmtId="0" fontId="3" fillId="24" borderId="0" xfId="0" applyNumberFormat="1" applyFont="1" applyFill="1" applyAlignment="1">
      <alignment horizontal="left" vertical="center"/>
    </xf>
    <xf numFmtId="0" fontId="3" fillId="24" borderId="22" xfId="86" applyFont="1" applyFill="1" applyBorder="1" applyAlignment="1">
      <alignment horizontal="center" vertical="center" wrapText="1"/>
      <protection/>
    </xf>
    <xf numFmtId="0" fontId="5" fillId="24" borderId="17" xfId="86" applyFont="1" applyFill="1" applyBorder="1" applyAlignment="1">
      <alignment horizontal="center" vertical="center" wrapText="1"/>
      <protection/>
    </xf>
    <xf numFmtId="0" fontId="5" fillId="0" borderId="0" xfId="86" applyFont="1" applyFill="1" applyAlignment="1">
      <alignment horizontal="left" vertical="center"/>
      <protection/>
    </xf>
    <xf numFmtId="182" fontId="13" fillId="0" borderId="15" xfId="0" applyNumberFormat="1" applyFont="1" applyFill="1" applyBorder="1" applyAlignment="1">
      <alignment horizontal="center" vertical="center" shrinkToFit="1"/>
    </xf>
    <xf numFmtId="0" fontId="3" fillId="24" borderId="17" xfId="86" applyFont="1" applyFill="1" applyBorder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/>
    </xf>
    <xf numFmtId="0" fontId="13" fillId="24" borderId="46" xfId="0" applyFont="1" applyFill="1" applyBorder="1" applyAlignment="1">
      <alignment horizontal="center" vertical="center" wrapText="1"/>
    </xf>
    <xf numFmtId="41" fontId="13" fillId="24" borderId="33" xfId="64" applyFont="1" applyFill="1" applyBorder="1" applyAlignment="1">
      <alignment horizontal="center" vertical="center" wrapText="1"/>
    </xf>
    <xf numFmtId="41" fontId="13" fillId="24" borderId="15" xfId="64" applyFont="1" applyFill="1" applyBorder="1" applyAlignment="1">
      <alignment horizontal="center" vertical="center"/>
    </xf>
    <xf numFmtId="177" fontId="13" fillId="24" borderId="15" xfId="0" applyNumberFormat="1" applyFont="1" applyFill="1" applyBorder="1" applyAlignment="1">
      <alignment horizontal="right" vertical="center"/>
    </xf>
    <xf numFmtId="0" fontId="50" fillId="24" borderId="46" xfId="0" applyFont="1" applyFill="1" applyBorder="1" applyAlignment="1">
      <alignment horizontal="center" vertical="center" wrapText="1"/>
    </xf>
    <xf numFmtId="41" fontId="5" fillId="24" borderId="56" xfId="64" applyFont="1" applyFill="1" applyBorder="1" applyAlignment="1">
      <alignment horizontal="center" vertical="center"/>
    </xf>
    <xf numFmtId="41" fontId="10" fillId="24" borderId="33" xfId="64" applyFont="1" applyFill="1" applyBorder="1" applyAlignment="1">
      <alignment horizontal="center" vertical="center"/>
    </xf>
    <xf numFmtId="0" fontId="4" fillId="0" borderId="0" xfId="86" applyFont="1" applyFill="1" applyAlignment="1">
      <alignment vertical="center"/>
      <protection/>
    </xf>
    <xf numFmtId="0" fontId="11" fillId="24" borderId="12" xfId="86" applyFont="1" applyFill="1" applyBorder="1" applyAlignment="1">
      <alignment horizontal="centerContinuous" vertical="center"/>
      <protection/>
    </xf>
    <xf numFmtId="0" fontId="5" fillId="24" borderId="12" xfId="86" applyFont="1" applyFill="1" applyBorder="1" applyAlignment="1">
      <alignment horizontal="centerContinuous" vertical="center"/>
      <protection/>
    </xf>
    <xf numFmtId="0" fontId="5" fillId="24" borderId="29" xfId="86" applyFont="1" applyFill="1" applyBorder="1" applyAlignment="1">
      <alignment horizontal="centerContinuous" vertical="center"/>
      <protection/>
    </xf>
    <xf numFmtId="0" fontId="11" fillId="24" borderId="30" xfId="86" applyFont="1" applyFill="1" applyBorder="1" applyAlignment="1">
      <alignment horizontal="centerContinuous" vertical="center"/>
      <protection/>
    </xf>
    <xf numFmtId="0" fontId="11" fillId="24" borderId="15" xfId="86" applyFont="1" applyFill="1" applyBorder="1" applyAlignment="1">
      <alignment horizontal="centerContinuous" vertical="center"/>
      <protection/>
    </xf>
    <xf numFmtId="0" fontId="5" fillId="24" borderId="15" xfId="86" applyFont="1" applyFill="1" applyBorder="1" applyAlignment="1">
      <alignment horizontal="centerContinuous" vertical="center"/>
      <protection/>
    </xf>
    <xf numFmtId="0" fontId="11" fillId="24" borderId="29" xfId="86" applyFont="1" applyFill="1" applyBorder="1" applyAlignment="1">
      <alignment horizontal="centerContinuous" vertical="center"/>
      <protection/>
    </xf>
    <xf numFmtId="0" fontId="5" fillId="24" borderId="54" xfId="86" applyFont="1" applyFill="1" applyBorder="1" applyAlignment="1">
      <alignment horizontal="centerContinuous" vertical="center"/>
      <protection/>
    </xf>
    <xf numFmtId="0" fontId="11" fillId="24" borderId="14" xfId="86" applyFont="1" applyFill="1" applyBorder="1" applyAlignment="1">
      <alignment horizontal="center" vertical="center" wrapText="1"/>
      <protection/>
    </xf>
    <xf numFmtId="0" fontId="11" fillId="24" borderId="0" xfId="86" applyFont="1" applyFill="1" applyBorder="1" applyAlignment="1">
      <alignment horizontal="center" vertical="center" wrapText="1"/>
      <protection/>
    </xf>
    <xf numFmtId="0" fontId="11" fillId="24" borderId="17" xfId="86" applyFont="1" applyFill="1" applyBorder="1" applyAlignment="1">
      <alignment horizontal="center" vertical="center" wrapText="1"/>
      <protection/>
    </xf>
    <xf numFmtId="0" fontId="5" fillId="0" borderId="21" xfId="86" applyBorder="1" applyAlignment="1">
      <alignment horizontal="center" vertical="center" wrapText="1"/>
      <protection/>
    </xf>
    <xf numFmtId="0" fontId="0" fillId="0" borderId="0" xfId="86" applyFont="1" applyFill="1" applyBorder="1">
      <alignment vertical="center"/>
      <protection/>
    </xf>
    <xf numFmtId="0" fontId="10" fillId="0" borderId="0" xfId="86" applyFont="1" applyFill="1">
      <alignment vertical="center"/>
      <protection/>
    </xf>
    <xf numFmtId="0" fontId="11" fillId="24" borderId="26" xfId="86" applyFont="1" applyFill="1" applyBorder="1" applyAlignment="1">
      <alignment horizontal="centerContinuous" vertical="center"/>
      <protection/>
    </xf>
    <xf numFmtId="41" fontId="62" fillId="0" borderId="0" xfId="64" applyFont="1" applyFill="1" applyBorder="1" applyAlignment="1">
      <alignment horizontal="center" vertical="center"/>
    </xf>
    <xf numFmtId="182" fontId="13" fillId="0" borderId="15" xfId="86" applyNumberFormat="1" applyFont="1" applyFill="1" applyBorder="1" applyAlignment="1">
      <alignment horizontal="center" vertical="center"/>
      <protection/>
    </xf>
    <xf numFmtId="177" fontId="13" fillId="24" borderId="15" xfId="64" applyNumberFormat="1" applyFont="1" applyFill="1" applyBorder="1" applyAlignment="1">
      <alignment horizontal="center" vertical="center"/>
    </xf>
    <xf numFmtId="177" fontId="13" fillId="24" borderId="46" xfId="64" applyNumberFormat="1" applyFont="1" applyFill="1" applyBorder="1" applyAlignment="1">
      <alignment horizontal="center" vertical="center"/>
    </xf>
    <xf numFmtId="0" fontId="13" fillId="24" borderId="54" xfId="0" applyFont="1" applyFill="1" applyBorder="1" applyAlignment="1">
      <alignment horizontal="center" vertical="center" wrapText="1"/>
    </xf>
    <xf numFmtId="0" fontId="13" fillId="24" borderId="55" xfId="0" applyFont="1" applyFill="1" applyBorder="1" applyAlignment="1">
      <alignment horizontal="center" vertical="center" wrapText="1"/>
    </xf>
    <xf numFmtId="0" fontId="3" fillId="0" borderId="22" xfId="86" applyFont="1" applyFill="1" applyBorder="1" applyAlignment="1">
      <alignment horizontal="center" vertical="center" wrapText="1" shrinkToFit="1"/>
      <protection/>
    </xf>
    <xf numFmtId="0" fontId="10" fillId="0" borderId="0" xfId="0" applyFont="1" applyAlignment="1">
      <alignment horizontal="center"/>
    </xf>
    <xf numFmtId="0" fontId="4" fillId="0" borderId="0" xfId="86" applyFont="1" applyFill="1" applyAlignment="1">
      <alignment horizontal="center" vertical="center" wrapText="1"/>
      <protection/>
    </xf>
    <xf numFmtId="0" fontId="5" fillId="0" borderId="27" xfId="86" applyFont="1" applyFill="1" applyBorder="1" applyAlignment="1">
      <alignment horizontal="center" vertical="center" wrapText="1" shrinkToFit="1"/>
      <protection/>
    </xf>
    <xf numFmtId="0" fontId="4" fillId="0" borderId="0" xfId="86" applyFont="1" applyFill="1" applyAlignment="1">
      <alignment horizontal="center" vertical="center" wrapText="1"/>
      <protection/>
    </xf>
    <xf numFmtId="0" fontId="11" fillId="24" borderId="30" xfId="86" applyFont="1" applyFill="1" applyBorder="1" applyAlignment="1">
      <alignment horizontal="center" vertical="center"/>
      <protection/>
    </xf>
    <xf numFmtId="0" fontId="45" fillId="24" borderId="30" xfId="86" applyFont="1" applyFill="1" applyBorder="1" applyAlignment="1">
      <alignment horizontal="center" vertical="center" shrinkToFit="1"/>
      <protection/>
    </xf>
    <xf numFmtId="0" fontId="45" fillId="24" borderId="27" xfId="86" applyFont="1" applyFill="1" applyBorder="1" applyAlignment="1">
      <alignment horizontal="center" vertical="center" shrinkToFit="1"/>
      <protection/>
    </xf>
    <xf numFmtId="0" fontId="45" fillId="24" borderId="26" xfId="86" applyFont="1" applyFill="1" applyBorder="1" applyAlignment="1">
      <alignment horizontal="center" vertical="center" shrinkToFit="1"/>
      <protection/>
    </xf>
    <xf numFmtId="0" fontId="48" fillId="0" borderId="0" xfId="86" applyFont="1" applyFill="1" applyAlignment="1">
      <alignment vertical="center" wrapText="1"/>
      <protection/>
    </xf>
    <xf numFmtId="0" fontId="5" fillId="0" borderId="25" xfId="86" applyFill="1" applyBorder="1" applyAlignment="1">
      <alignment vertical="center" wrapText="1"/>
      <protection/>
    </xf>
    <xf numFmtId="0" fontId="3" fillId="0" borderId="22" xfId="86" applyFont="1" applyFill="1" applyBorder="1" applyAlignment="1">
      <alignment horizontal="center" vertical="center" wrapText="1" shrinkToFit="1"/>
      <protection/>
    </xf>
    <xf numFmtId="0" fontId="5" fillId="0" borderId="17" xfId="86" applyFill="1" applyBorder="1" applyAlignment="1">
      <alignment vertical="center" wrapText="1"/>
      <protection/>
    </xf>
    <xf numFmtId="0" fontId="5" fillId="0" borderId="21" xfId="86" applyFill="1" applyBorder="1" applyAlignment="1">
      <alignment vertical="center" wrapText="1"/>
      <protection/>
    </xf>
    <xf numFmtId="0" fontId="11" fillId="0" borderId="28" xfId="86" applyFont="1" applyFill="1" applyBorder="1" applyAlignment="1">
      <alignment horizontal="center" vertical="center" wrapText="1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5" fillId="0" borderId="54" xfId="86" applyFill="1" applyBorder="1" applyAlignment="1">
      <alignment vertical="center" wrapText="1"/>
      <protection/>
    </xf>
    <xf numFmtId="0" fontId="5" fillId="0" borderId="12" xfId="86" applyFill="1" applyBorder="1" applyAlignment="1">
      <alignment vertical="center" wrapText="1"/>
      <protection/>
    </xf>
    <xf numFmtId="0" fontId="5" fillId="0" borderId="26" xfId="86" applyFont="1" applyFill="1" applyBorder="1" applyAlignment="1">
      <alignment horizontal="center" vertical="center" wrapText="1" shrinkToFit="1"/>
      <protection/>
    </xf>
    <xf numFmtId="0" fontId="5" fillId="0" borderId="24" xfId="86" applyFont="1" applyFill="1" applyBorder="1" applyAlignment="1">
      <alignment horizontal="center" vertical="center" wrapText="1" shrinkToFit="1"/>
      <protection/>
    </xf>
    <xf numFmtId="0" fontId="5" fillId="0" borderId="0" xfId="86" applyFont="1" applyFill="1" applyAlignment="1">
      <alignment vertical="center" wrapText="1"/>
      <protection/>
    </xf>
    <xf numFmtId="0" fontId="5" fillId="0" borderId="0" xfId="86" applyFont="1" applyFill="1" applyAlignment="1" quotePrefix="1">
      <alignment horizontal="right" vertical="center"/>
      <protection/>
    </xf>
    <xf numFmtId="0" fontId="3" fillId="0" borderId="30" xfId="86" applyFont="1" applyFill="1" applyBorder="1" applyAlignment="1">
      <alignment horizontal="center" vertical="center" wrapText="1" shrinkToFit="1"/>
      <protection/>
    </xf>
    <xf numFmtId="0" fontId="3" fillId="0" borderId="26" xfId="86" applyFont="1" applyFill="1" applyBorder="1" applyAlignment="1">
      <alignment horizontal="center" vertical="center" wrapText="1" shrinkToFit="1"/>
      <protection/>
    </xf>
    <xf numFmtId="0" fontId="5" fillId="0" borderId="14" xfId="86" applyFont="1" applyFill="1" applyBorder="1" applyAlignment="1">
      <alignment horizontal="center" vertical="center" wrapText="1" shrinkToFit="1"/>
      <protection/>
    </xf>
    <xf numFmtId="0" fontId="5" fillId="0" borderId="17" xfId="86" applyFont="1" applyFill="1" applyBorder="1" applyAlignment="1">
      <alignment horizontal="center" vertical="center" wrapText="1" shrinkToFit="1"/>
      <protection/>
    </xf>
    <xf numFmtId="0" fontId="5" fillId="0" borderId="17" xfId="86" applyFont="1" applyFill="1" applyBorder="1" applyAlignment="1" quotePrefix="1">
      <alignment horizontal="center" vertical="center" wrapText="1" shrinkToFit="1"/>
      <protection/>
    </xf>
    <xf numFmtId="0" fontId="11" fillId="0" borderId="17" xfId="86" applyFont="1" applyFill="1" applyBorder="1" applyAlignment="1">
      <alignment horizontal="center" vertical="center" wrapText="1" shrinkToFit="1"/>
      <protection/>
    </xf>
    <xf numFmtId="0" fontId="5" fillId="0" borderId="25" xfId="86" applyFont="1" applyFill="1" applyBorder="1" applyAlignment="1">
      <alignment horizontal="center" vertical="center" wrapText="1" shrinkToFit="1"/>
      <protection/>
    </xf>
    <xf numFmtId="0" fontId="5" fillId="0" borderId="21" xfId="86" applyFont="1" applyFill="1" applyBorder="1" applyAlignment="1">
      <alignment horizontal="center" vertical="center" wrapText="1" shrinkToFit="1"/>
      <protection/>
    </xf>
    <xf numFmtId="0" fontId="50" fillId="0" borderId="0" xfId="86" applyFont="1" applyFill="1" applyAlignment="1">
      <alignment horizontal="left" vertical="center"/>
      <protection/>
    </xf>
    <xf numFmtId="0" fontId="3" fillId="0" borderId="0" xfId="86" applyFont="1" applyFill="1" applyAlignment="1">
      <alignment vertical="center" wrapText="1"/>
      <protection/>
    </xf>
    <xf numFmtId="0" fontId="11" fillId="0" borderId="22" xfId="86" applyFont="1" applyFill="1" applyBorder="1" applyAlignment="1">
      <alignment horizontal="center" vertical="center"/>
      <protection/>
    </xf>
    <xf numFmtId="0" fontId="5" fillId="0" borderId="17" xfId="86" applyFont="1" applyFill="1" applyBorder="1" applyAlignment="1">
      <alignment vertical="center"/>
      <protection/>
    </xf>
    <xf numFmtId="0" fontId="5" fillId="0" borderId="14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horizontal="center" vertical="center"/>
      <protection/>
    </xf>
    <xf numFmtId="0" fontId="11" fillId="0" borderId="26" xfId="86" applyFont="1" applyFill="1" applyBorder="1" applyAlignment="1" quotePrefix="1">
      <alignment horizontal="centerContinuous" vertical="center"/>
      <protection/>
    </xf>
    <xf numFmtId="0" fontId="5" fillId="0" borderId="30" xfId="86" applyFont="1" applyFill="1" applyBorder="1" applyAlignment="1">
      <alignment horizontal="centerContinuous" vertical="center"/>
      <protection/>
    </xf>
    <xf numFmtId="0" fontId="11" fillId="0" borderId="26" xfId="86" applyFont="1" applyFill="1" applyBorder="1" applyAlignment="1" quotePrefix="1">
      <alignment horizontal="centerContinuous" vertical="center" wrapText="1"/>
      <protection/>
    </xf>
    <xf numFmtId="0" fontId="11" fillId="0" borderId="22" xfId="86" applyFont="1" applyFill="1" applyBorder="1" applyAlignment="1">
      <alignment horizontal="center" vertical="center" wrapText="1"/>
      <protection/>
    </xf>
    <xf numFmtId="0" fontId="5" fillId="0" borderId="21" xfId="86" applyFont="1" applyFill="1" applyBorder="1" applyAlignment="1">
      <alignment horizontal="center" vertical="center"/>
      <protection/>
    </xf>
    <xf numFmtId="0" fontId="11" fillId="0" borderId="31" xfId="86" applyFont="1" applyFill="1" applyBorder="1" applyAlignment="1" quotePrefix="1">
      <alignment horizontal="center" vertical="center" wrapText="1"/>
      <protection/>
    </xf>
    <xf numFmtId="0" fontId="5" fillId="0" borderId="21" xfId="86" applyFont="1" applyFill="1" applyBorder="1" applyAlignment="1" quotePrefix="1">
      <alignment horizontal="center" vertical="center" wrapText="1"/>
      <protection/>
    </xf>
    <xf numFmtId="0" fontId="11" fillId="24" borderId="24" xfId="86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horizontal="left" vertical="center" wrapText="1"/>
      <protection/>
    </xf>
    <xf numFmtId="0" fontId="11" fillId="0" borderId="30" xfId="86" applyFont="1" applyFill="1" applyBorder="1" applyAlignment="1">
      <alignment horizontal="center" vertical="center" wrapText="1" shrinkToFit="1"/>
      <protection/>
    </xf>
    <xf numFmtId="0" fontId="5" fillId="0" borderId="14" xfId="86" applyFill="1" applyBorder="1" applyAlignment="1">
      <alignment vertical="center" wrapText="1"/>
      <protection/>
    </xf>
    <xf numFmtId="0" fontId="5" fillId="0" borderId="21" xfId="86" applyFont="1" applyFill="1" applyBorder="1" applyAlignment="1">
      <alignment horizontal="center" vertical="center" wrapText="1"/>
      <protection/>
    </xf>
    <xf numFmtId="0" fontId="3" fillId="0" borderId="0" xfId="86" applyFont="1" applyFill="1" applyBorder="1" applyAlignment="1">
      <alignment vertical="center"/>
      <protection/>
    </xf>
    <xf numFmtId="0" fontId="3" fillId="0" borderId="0" xfId="86" applyFont="1" applyFill="1" applyAlignment="1">
      <alignment/>
      <protection/>
    </xf>
    <xf numFmtId="0" fontId="11" fillId="0" borderId="0" xfId="86" applyFont="1" applyFill="1" applyAlignment="1">
      <alignment/>
      <protection/>
    </xf>
    <xf numFmtId="0" fontId="3" fillId="24" borderId="29" xfId="0" applyFont="1" applyFill="1" applyBorder="1" applyAlignment="1">
      <alignment vertical="center"/>
    </xf>
    <xf numFmtId="179" fontId="10" fillId="0" borderId="25" xfId="86" applyNumberFormat="1" applyFont="1" applyFill="1" applyBorder="1" applyAlignment="1">
      <alignment horizontal="center" vertical="center"/>
      <protection/>
    </xf>
    <xf numFmtId="182" fontId="10" fillId="0" borderId="27" xfId="86" applyNumberFormat="1" applyFont="1" applyFill="1" applyBorder="1" applyAlignment="1">
      <alignment horizontal="right" vertical="center"/>
      <protection/>
    </xf>
    <xf numFmtId="0" fontId="3" fillId="0" borderId="0" xfId="86" applyFont="1" applyFill="1" applyAlignment="1">
      <alignment horizontal="left" vertical="center"/>
      <protection/>
    </xf>
    <xf numFmtId="0" fontId="3" fillId="0" borderId="0" xfId="86" applyFont="1" applyFill="1" applyAlignment="1">
      <alignment horizontal="center" vertical="center"/>
      <protection/>
    </xf>
    <xf numFmtId="0" fontId="3" fillId="0" borderId="0" xfId="86" applyFont="1" applyFill="1" applyBorder="1" applyAlignment="1">
      <alignment horizontal="center" vertical="center"/>
      <protection/>
    </xf>
    <xf numFmtId="0" fontId="3" fillId="0" borderId="22" xfId="86" applyFont="1" applyFill="1" applyBorder="1" applyAlignment="1">
      <alignment horizontal="center" vertical="center" shrinkToFit="1"/>
      <protection/>
    </xf>
    <xf numFmtId="0" fontId="5" fillId="0" borderId="22" xfId="86" applyFont="1" applyFill="1" applyBorder="1" applyAlignment="1">
      <alignment horizontal="center" vertical="center" shrinkToFit="1"/>
      <protection/>
    </xf>
    <xf numFmtId="0" fontId="11" fillId="0" borderId="22" xfId="86" applyFont="1" applyFill="1" applyBorder="1" applyAlignment="1">
      <alignment horizontal="center" vertical="center" shrinkToFit="1"/>
      <protection/>
    </xf>
    <xf numFmtId="0" fontId="5" fillId="0" borderId="21" xfId="86" applyFont="1" applyFill="1" applyBorder="1" applyAlignment="1">
      <alignment horizontal="center" vertical="center" shrinkToFit="1"/>
      <protection/>
    </xf>
    <xf numFmtId="0" fontId="5" fillId="0" borderId="30" xfId="86" applyFont="1" applyFill="1" applyBorder="1" applyAlignment="1">
      <alignment horizontal="center" vertical="center" shrinkToFit="1"/>
      <protection/>
    </xf>
    <xf numFmtId="179" fontId="5" fillId="0" borderId="26" xfId="86" applyNumberFormat="1" applyFont="1" applyFill="1" applyBorder="1" applyAlignment="1">
      <alignment horizontal="center" vertical="center" shrinkToFit="1"/>
      <protection/>
    </xf>
    <xf numFmtId="179" fontId="5" fillId="0" borderId="29" xfId="86" applyNumberFormat="1" applyFont="1" applyFill="1" applyBorder="1" applyAlignment="1">
      <alignment horizontal="center" vertical="center" shrinkToFit="1"/>
      <protection/>
    </xf>
    <xf numFmtId="179" fontId="5" fillId="0" borderId="29" xfId="86" applyNumberFormat="1" applyFont="1" applyFill="1" applyBorder="1" applyAlignment="1">
      <alignment horizontal="center" vertical="center" wrapText="1" shrinkToFit="1"/>
      <protection/>
    </xf>
    <xf numFmtId="179" fontId="5" fillId="0" borderId="30" xfId="86" applyNumberFormat="1" applyFont="1" applyFill="1" applyBorder="1" applyAlignment="1">
      <alignment horizontal="center" vertical="center" shrinkToFit="1"/>
      <protection/>
    </xf>
    <xf numFmtId="0" fontId="5" fillId="0" borderId="0" xfId="86" applyFont="1" applyFill="1" applyBorder="1" applyAlignment="1">
      <alignment horizontal="center" vertical="center" shrinkToFit="1"/>
      <protection/>
    </xf>
    <xf numFmtId="179" fontId="5" fillId="0" borderId="0" xfId="86" applyNumberFormat="1" applyFont="1" applyFill="1" applyBorder="1" applyAlignment="1">
      <alignment horizontal="center" vertical="center" wrapText="1" shrinkToFit="1"/>
      <protection/>
    </xf>
    <xf numFmtId="0" fontId="3" fillId="0" borderId="0" xfId="86" applyFont="1" applyFill="1" applyAlignment="1">
      <alignment horizontal="right" vertical="center"/>
      <protection/>
    </xf>
    <xf numFmtId="0" fontId="3" fillId="24" borderId="0" xfId="0" applyFont="1" applyFill="1" applyBorder="1" applyAlignment="1">
      <alignment horizontal="right" vertical="center"/>
    </xf>
    <xf numFmtId="0" fontId="6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52" fillId="24" borderId="0" xfId="0" applyFont="1" applyFill="1" applyAlignment="1">
      <alignment vertical="center"/>
    </xf>
    <xf numFmtId="0" fontId="5" fillId="24" borderId="0" xfId="86" applyFill="1" applyBorder="1" applyAlignment="1" quotePrefix="1">
      <alignment horizontal="center" vertical="center"/>
      <protection/>
    </xf>
    <xf numFmtId="0" fontId="5" fillId="24" borderId="14" xfId="86" applyFill="1" applyBorder="1" applyAlignment="1" quotePrefix="1">
      <alignment horizontal="center" vertical="center"/>
      <protection/>
    </xf>
    <xf numFmtId="0" fontId="76" fillId="24" borderId="0" xfId="0" applyFont="1" applyFill="1" applyAlignment="1">
      <alignment vertical="center"/>
    </xf>
    <xf numFmtId="0" fontId="65" fillId="24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86" applyNumberFormat="1" applyFont="1" applyFill="1" applyAlignment="1">
      <alignment horizontal="right" vertical="center"/>
      <protection/>
    </xf>
    <xf numFmtId="0" fontId="3" fillId="0" borderId="0" xfId="86" applyNumberFormat="1" applyFont="1" applyFill="1" applyBorder="1" applyAlignment="1">
      <alignment horizontal="left" vertical="center"/>
      <protection/>
    </xf>
    <xf numFmtId="0" fontId="3" fillId="24" borderId="26" xfId="86" applyFont="1" applyFill="1" applyBorder="1" applyAlignment="1">
      <alignment horizontal="center" vertical="center" wrapText="1" shrinkToFit="1"/>
      <protection/>
    </xf>
    <xf numFmtId="0" fontId="3" fillId="24" borderId="29" xfId="86" applyFont="1" applyFill="1" applyBorder="1" applyAlignment="1">
      <alignment horizontal="center" vertical="center" wrapText="1" shrinkToFit="1"/>
      <protection/>
    </xf>
    <xf numFmtId="0" fontId="3" fillId="24" borderId="30" xfId="86" applyFont="1" applyFill="1" applyBorder="1" applyAlignment="1">
      <alignment horizontal="center" vertical="center" wrapText="1" shrinkToFit="1"/>
      <protection/>
    </xf>
    <xf numFmtId="0" fontId="5" fillId="0" borderId="29" xfId="86" applyBorder="1" applyAlignment="1">
      <alignment horizontal="center" vertical="center"/>
      <protection/>
    </xf>
    <xf numFmtId="0" fontId="5" fillId="0" borderId="30" xfId="86" applyBorder="1" applyAlignment="1">
      <alignment horizontal="center" vertical="center"/>
      <protection/>
    </xf>
    <xf numFmtId="0" fontId="5" fillId="24" borderId="27" xfId="86" applyFont="1" applyFill="1" applyBorder="1" applyAlignment="1" quotePrefix="1">
      <alignment horizontal="center" vertical="center" shrinkToFit="1"/>
      <protection/>
    </xf>
    <xf numFmtId="0" fontId="5" fillId="0" borderId="15" xfId="86" applyBorder="1" applyAlignment="1">
      <alignment horizontal="center" vertical="center" shrinkToFit="1"/>
      <protection/>
    </xf>
    <xf numFmtId="0" fontId="5" fillId="0" borderId="25" xfId="86" applyBorder="1" applyAlignment="1">
      <alignment horizontal="center" vertical="center" shrinkToFit="1"/>
      <protection/>
    </xf>
    <xf numFmtId="0" fontId="5" fillId="24" borderId="24" xfId="86" applyFill="1" applyBorder="1" applyAlignment="1" quotePrefix="1">
      <alignment horizontal="center" vertical="center"/>
      <protection/>
    </xf>
    <xf numFmtId="0" fontId="5" fillId="24" borderId="14" xfId="86" applyFont="1" applyFill="1" applyBorder="1" applyAlignment="1">
      <alignment horizontal="center" vertical="center" wrapText="1"/>
      <protection/>
    </xf>
    <xf numFmtId="0" fontId="5" fillId="24" borderId="25" xfId="86" applyFont="1" applyFill="1" applyBorder="1" applyAlignment="1">
      <alignment horizontal="center" vertical="center" wrapText="1"/>
      <protection/>
    </xf>
    <xf numFmtId="0" fontId="5" fillId="24" borderId="26" xfId="86" applyFont="1" applyFill="1" applyBorder="1" applyAlignment="1">
      <alignment horizontal="center" vertical="center" wrapText="1"/>
      <protection/>
    </xf>
    <xf numFmtId="0" fontId="5" fillId="24" borderId="24" xfId="86" applyFont="1" applyFill="1" applyBorder="1" applyAlignment="1">
      <alignment horizontal="center" vertical="center" wrapText="1"/>
      <protection/>
    </xf>
    <xf numFmtId="0" fontId="5" fillId="24" borderId="27" xfId="86" applyFont="1" applyFill="1" applyBorder="1" applyAlignment="1">
      <alignment horizontal="center" vertical="center" wrapText="1"/>
      <protection/>
    </xf>
    <xf numFmtId="0" fontId="11" fillId="24" borderId="26" xfId="86" applyFont="1" applyFill="1" applyBorder="1" applyAlignment="1">
      <alignment horizontal="center" vertical="center" shrinkToFit="1"/>
      <protection/>
    </xf>
    <xf numFmtId="0" fontId="5" fillId="24" borderId="15" xfId="86" applyFont="1" applyFill="1" applyBorder="1" applyAlignment="1">
      <alignment horizontal="center" vertical="center" shrinkToFit="1"/>
      <protection/>
    </xf>
    <xf numFmtId="0" fontId="5" fillId="0" borderId="29" xfId="86" applyBorder="1" applyAlignment="1">
      <alignment horizontal="center" vertical="center" shrinkToFit="1"/>
      <protection/>
    </xf>
    <xf numFmtId="0" fontId="5" fillId="0" borderId="30" xfId="86" applyBorder="1" applyAlignment="1">
      <alignment horizontal="center" vertical="center" shrinkToFit="1"/>
      <protection/>
    </xf>
    <xf numFmtId="0" fontId="5" fillId="24" borderId="26" xfId="86" applyFont="1" applyFill="1" applyBorder="1" applyAlignment="1" quotePrefix="1">
      <alignment horizontal="center" vertical="center"/>
      <protection/>
    </xf>
    <xf numFmtId="0" fontId="5" fillId="0" borderId="12" xfId="86" applyBorder="1" applyAlignment="1">
      <alignment vertical="center"/>
      <protection/>
    </xf>
    <xf numFmtId="0" fontId="5" fillId="0" borderId="54" xfId="86" applyBorder="1" applyAlignment="1">
      <alignment vertical="center"/>
      <protection/>
    </xf>
    <xf numFmtId="0" fontId="3" fillId="24" borderId="29" xfId="86" applyFont="1" applyFill="1" applyBorder="1" applyAlignment="1" quotePrefix="1">
      <alignment horizontal="center" vertical="center"/>
      <protection/>
    </xf>
    <xf numFmtId="0" fontId="4" fillId="0" borderId="0" xfId="86" applyFont="1" applyAlignment="1">
      <alignment horizontal="center" vertical="center" shrinkToFit="1"/>
      <protection/>
    </xf>
    <xf numFmtId="0" fontId="11" fillId="24" borderId="30" xfId="86" applyFont="1" applyFill="1" applyBorder="1" applyAlignment="1">
      <alignment horizontal="center" vertical="center" wrapText="1"/>
      <protection/>
    </xf>
    <xf numFmtId="0" fontId="3" fillId="24" borderId="26" xfId="86" applyFont="1" applyFill="1" applyBorder="1" applyAlignment="1" quotePrefix="1">
      <alignment horizontal="center" vertical="center" shrinkToFit="1"/>
      <protection/>
    </xf>
    <xf numFmtId="0" fontId="3" fillId="24" borderId="30" xfId="86" applyFont="1" applyFill="1" applyBorder="1" applyAlignment="1">
      <alignment horizontal="center" vertical="center" shrinkToFit="1"/>
      <protection/>
    </xf>
    <xf numFmtId="0" fontId="3" fillId="24" borderId="26" xfId="86" applyFont="1" applyFill="1" applyBorder="1" applyAlignment="1">
      <alignment horizontal="center" vertical="center" shrinkToFit="1"/>
      <protection/>
    </xf>
    <xf numFmtId="0" fontId="5" fillId="24" borderId="29" xfId="86" applyFont="1" applyFill="1" applyBorder="1" applyAlignment="1">
      <alignment horizontal="center" vertical="center" shrinkToFit="1"/>
      <protection/>
    </xf>
    <xf numFmtId="0" fontId="45" fillId="24" borderId="54" xfId="86" applyFont="1" applyFill="1" applyBorder="1" applyAlignment="1">
      <alignment vertical="center"/>
      <protection/>
    </xf>
    <xf numFmtId="0" fontId="52" fillId="24" borderId="28" xfId="86" applyFont="1" applyFill="1" applyBorder="1" applyAlignment="1">
      <alignment horizontal="center" vertical="center" shrinkToFit="1"/>
      <protection/>
    </xf>
    <xf numFmtId="0" fontId="45" fillId="24" borderId="54" xfId="86" applyFont="1" applyFill="1" applyBorder="1" applyAlignment="1">
      <alignment horizontal="center" vertical="center" shrinkToFit="1"/>
      <protection/>
    </xf>
    <xf numFmtId="0" fontId="4" fillId="0" borderId="0" xfId="86" applyFont="1" applyFill="1" applyAlignment="1">
      <alignment horizontal="center" vertical="center" shrinkToFit="1"/>
      <protection/>
    </xf>
    <xf numFmtId="0" fontId="4" fillId="0" borderId="0" xfId="86" applyFont="1" applyFill="1" applyAlignment="1">
      <alignment vertical="center" shrinkToFit="1"/>
      <protection/>
    </xf>
    <xf numFmtId="0" fontId="5" fillId="24" borderId="28" xfId="86" applyFont="1" applyFill="1" applyBorder="1" applyAlignment="1">
      <alignment horizontal="center" vertical="center" shrinkToFit="1"/>
      <protection/>
    </xf>
    <xf numFmtId="0" fontId="5" fillId="24" borderId="12" xfId="86" applyFont="1" applyFill="1" applyBorder="1" applyAlignment="1">
      <alignment horizontal="center" vertical="center" shrinkToFit="1"/>
      <protection/>
    </xf>
    <xf numFmtId="0" fontId="5" fillId="24" borderId="54" xfId="86" applyFont="1" applyFill="1" applyBorder="1" applyAlignment="1">
      <alignment horizontal="center" vertical="center" shrinkToFit="1"/>
      <protection/>
    </xf>
    <xf numFmtId="0" fontId="52" fillId="24" borderId="30" xfId="86" applyFont="1" applyFill="1" applyBorder="1" applyAlignment="1">
      <alignment horizontal="center" vertical="center" shrinkToFit="1"/>
      <protection/>
    </xf>
    <xf numFmtId="0" fontId="45" fillId="24" borderId="14" xfId="86" applyFont="1" applyFill="1" applyBorder="1" applyAlignment="1">
      <alignment horizontal="center" vertical="center" shrinkToFit="1"/>
      <protection/>
    </xf>
    <xf numFmtId="0" fontId="45" fillId="24" borderId="25" xfId="86" applyFont="1" applyFill="1" applyBorder="1" applyAlignment="1">
      <alignment horizontal="center" vertical="center" shrinkToFit="1"/>
      <protection/>
    </xf>
    <xf numFmtId="0" fontId="52" fillId="24" borderId="26" xfId="86" applyFont="1" applyFill="1" applyBorder="1" applyAlignment="1">
      <alignment horizontal="center" vertical="center" shrinkToFit="1"/>
      <protection/>
    </xf>
    <xf numFmtId="0" fontId="45" fillId="24" borderId="12" xfId="86" applyFont="1" applyFill="1" applyBorder="1" applyAlignment="1">
      <alignment horizontal="center" vertical="center" shrinkToFit="1"/>
      <protection/>
    </xf>
    <xf numFmtId="0" fontId="45" fillId="24" borderId="27" xfId="86" applyFont="1" applyFill="1" applyBorder="1" applyAlignment="1">
      <alignment horizontal="center" vertical="center"/>
      <protection/>
    </xf>
    <xf numFmtId="0" fontId="4" fillId="0" borderId="0" xfId="86" applyFont="1" applyAlignment="1">
      <alignment horizontal="center" vertical="center"/>
      <protection/>
    </xf>
    <xf numFmtId="0" fontId="4" fillId="0" borderId="0" xfId="86" applyFont="1" applyAlignment="1">
      <alignment vertical="center"/>
      <protection/>
    </xf>
    <xf numFmtId="0" fontId="45" fillId="24" borderId="26" xfId="86" applyFont="1" applyFill="1" applyBorder="1" applyAlignment="1">
      <alignment horizontal="center" vertical="center"/>
      <protection/>
    </xf>
    <xf numFmtId="0" fontId="45" fillId="24" borderId="24" xfId="86" applyFont="1" applyFill="1" applyBorder="1" applyAlignment="1">
      <alignment horizontal="center" vertical="center"/>
      <protection/>
    </xf>
    <xf numFmtId="0" fontId="5" fillId="24" borderId="26" xfId="86" applyFont="1" applyFill="1" applyBorder="1" applyAlignment="1">
      <alignment horizontal="center" vertical="center" shrinkToFit="1"/>
      <protection/>
    </xf>
    <xf numFmtId="0" fontId="5" fillId="24" borderId="24" xfId="86" applyFont="1" applyFill="1" applyBorder="1" applyAlignment="1">
      <alignment horizontal="center" vertical="center" shrinkToFit="1"/>
      <protection/>
    </xf>
    <xf numFmtId="0" fontId="5" fillId="24" borderId="27" xfId="86" applyFont="1" applyFill="1" applyBorder="1" applyAlignment="1">
      <alignment horizontal="center" vertical="center" shrinkToFit="1"/>
      <protection/>
    </xf>
    <xf numFmtId="0" fontId="5" fillId="24" borderId="24" xfId="86" applyFont="1" applyFill="1" applyBorder="1" applyAlignment="1" quotePrefix="1">
      <alignment horizontal="center" vertical="center" wrapText="1" shrinkToFit="1"/>
      <protection/>
    </xf>
    <xf numFmtId="0" fontId="5" fillId="24" borderId="22" xfId="86" applyFont="1" applyFill="1" applyBorder="1" applyAlignment="1">
      <alignment vertical="center"/>
      <protection/>
    </xf>
    <xf numFmtId="0" fontId="4" fillId="24" borderId="0" xfId="86" applyFont="1" applyFill="1" applyAlignment="1">
      <alignment horizontal="center" vertical="center"/>
      <protection/>
    </xf>
    <xf numFmtId="0" fontId="3" fillId="24" borderId="30" xfId="86" applyFont="1" applyFill="1" applyBorder="1" applyAlignment="1">
      <alignment horizontal="center" vertical="center"/>
      <protection/>
    </xf>
    <xf numFmtId="0" fontId="3" fillId="24" borderId="26" xfId="86" applyFont="1" applyFill="1" applyBorder="1" applyAlignment="1" quotePrefix="1">
      <alignment horizontal="center" vertical="center"/>
      <protection/>
    </xf>
    <xf numFmtId="0" fontId="5" fillId="24" borderId="30" xfId="86" applyFont="1" applyFill="1" applyBorder="1" applyAlignment="1" quotePrefix="1">
      <alignment horizontal="center" vertical="center"/>
      <protection/>
    </xf>
    <xf numFmtId="0" fontId="3" fillId="0" borderId="0" xfId="86" applyFont="1" applyAlignment="1">
      <alignment horizontal="left" vertical="center"/>
      <protection/>
    </xf>
    <xf numFmtId="0" fontId="12" fillId="0" borderId="0" xfId="86" applyFont="1" applyAlignment="1">
      <alignment horizontal="center" vertical="center"/>
      <protection/>
    </xf>
    <xf numFmtId="0" fontId="11" fillId="24" borderId="30" xfId="86" applyFont="1" applyFill="1" applyBorder="1" applyAlignment="1">
      <alignment horizontal="center" vertical="center" shrinkToFit="1"/>
      <protection/>
    </xf>
    <xf numFmtId="0" fontId="5" fillId="24" borderId="25" xfId="86" applyFont="1" applyFill="1" applyBorder="1" applyAlignment="1">
      <alignment horizontal="center" vertical="center" shrinkToFit="1"/>
      <protection/>
    </xf>
    <xf numFmtId="0" fontId="5" fillId="24" borderId="26" xfId="86" applyFont="1" applyFill="1" applyBorder="1" applyAlignment="1" quotePrefix="1">
      <alignment horizontal="center" vertical="center" shrinkToFit="1"/>
      <protection/>
    </xf>
    <xf numFmtId="0" fontId="5" fillId="24" borderId="30" xfId="86" applyFont="1" applyFill="1" applyBorder="1" applyAlignment="1">
      <alignment horizontal="center" vertical="center" shrinkToFit="1"/>
      <protection/>
    </xf>
    <xf numFmtId="0" fontId="3" fillId="0" borderId="0" xfId="86" applyFont="1" applyBorder="1" applyAlignment="1">
      <alignment horizontal="left" vertical="center"/>
      <protection/>
    </xf>
    <xf numFmtId="0" fontId="5" fillId="24" borderId="27" xfId="86" applyFont="1" applyFill="1" applyBorder="1" applyAlignment="1">
      <alignment horizontal="center" vertical="center"/>
      <protection/>
    </xf>
    <xf numFmtId="0" fontId="5" fillId="24" borderId="25" xfId="86" applyFont="1" applyFill="1" applyBorder="1" applyAlignment="1">
      <alignment horizontal="center" vertical="center"/>
      <protection/>
    </xf>
    <xf numFmtId="0" fontId="5" fillId="24" borderId="27" xfId="86" applyFont="1" applyFill="1" applyBorder="1" applyAlignment="1" quotePrefix="1">
      <alignment horizontal="center" vertical="center"/>
      <protection/>
    </xf>
    <xf numFmtId="0" fontId="5" fillId="24" borderId="26" xfId="86" applyFont="1" applyFill="1" applyBorder="1" applyAlignment="1">
      <alignment horizontal="center" vertical="center"/>
      <protection/>
    </xf>
    <xf numFmtId="0" fontId="5" fillId="24" borderId="24" xfId="86" applyFont="1" applyFill="1" applyBorder="1" applyAlignment="1">
      <alignment horizontal="center" vertical="center"/>
      <protection/>
    </xf>
    <xf numFmtId="0" fontId="5" fillId="24" borderId="24" xfId="86" applyFont="1" applyFill="1" applyBorder="1" applyAlignment="1">
      <alignment horizontal="center" vertical="center" wrapText="1" shrinkToFit="1"/>
      <protection/>
    </xf>
    <xf numFmtId="0" fontId="5" fillId="24" borderId="14" xfId="86" applyFont="1" applyFill="1" applyBorder="1" applyAlignment="1">
      <alignment horizontal="center" vertical="center" shrinkToFit="1"/>
      <protection/>
    </xf>
    <xf numFmtId="0" fontId="3" fillId="24" borderId="26" xfId="86" applyFont="1" applyFill="1" applyBorder="1" applyAlignment="1">
      <alignment horizontal="center" vertical="center"/>
      <protection/>
    </xf>
    <xf numFmtId="0" fontId="5" fillId="24" borderId="30" xfId="86" applyFont="1" applyFill="1" applyBorder="1" applyAlignment="1">
      <alignment horizontal="center" vertical="center"/>
      <protection/>
    </xf>
    <xf numFmtId="0" fontId="5" fillId="24" borderId="14" xfId="86" applyFont="1" applyFill="1" applyBorder="1" applyAlignment="1">
      <alignment horizontal="center" vertical="center"/>
      <protection/>
    </xf>
    <xf numFmtId="0" fontId="3" fillId="24" borderId="22" xfId="86" applyFont="1" applyFill="1" applyBorder="1" applyAlignment="1">
      <alignment horizontal="center" vertical="center"/>
      <protection/>
    </xf>
    <xf numFmtId="0" fontId="5" fillId="24" borderId="22" xfId="86" applyFont="1" applyFill="1" applyBorder="1" applyAlignment="1">
      <alignment horizontal="center" vertical="center"/>
      <protection/>
    </xf>
    <xf numFmtId="0" fontId="5" fillId="24" borderId="24" xfId="86" applyFont="1" applyFill="1" applyBorder="1" applyAlignment="1" quotePrefix="1">
      <alignment horizontal="center" vertical="center"/>
      <protection/>
    </xf>
    <xf numFmtId="0" fontId="5" fillId="24" borderId="14" xfId="86" applyFont="1" applyFill="1" applyBorder="1" applyAlignment="1" quotePrefix="1">
      <alignment horizontal="center" vertical="center"/>
      <protection/>
    </xf>
    <xf numFmtId="0" fontId="45" fillId="24" borderId="15" xfId="86" applyFont="1" applyFill="1" applyBorder="1" applyAlignment="1">
      <alignment horizontal="center" vertical="center" shrinkToFit="1"/>
      <protection/>
    </xf>
    <xf numFmtId="0" fontId="26" fillId="24" borderId="29" xfId="86" applyFont="1" applyFill="1" applyBorder="1" applyAlignment="1">
      <alignment horizontal="center" vertical="center" shrinkToFit="1"/>
      <protection/>
    </xf>
    <xf numFmtId="0" fontId="26" fillId="24" borderId="26" xfId="86" applyFont="1" applyFill="1" applyBorder="1" applyAlignment="1">
      <alignment horizontal="center" vertical="center" shrinkToFit="1"/>
      <protection/>
    </xf>
    <xf numFmtId="0" fontId="26" fillId="24" borderId="30" xfId="86" applyFont="1" applyFill="1" applyBorder="1" applyAlignment="1">
      <alignment horizontal="center" vertical="center" shrinkToFit="1"/>
      <protection/>
    </xf>
    <xf numFmtId="0" fontId="26" fillId="24" borderId="28" xfId="86" applyFont="1" applyFill="1" applyBorder="1" applyAlignment="1">
      <alignment horizontal="center" vertical="center" shrinkToFit="1"/>
      <protection/>
    </xf>
    <xf numFmtId="0" fontId="26" fillId="24" borderId="24" xfId="86" applyFont="1" applyFill="1" applyBorder="1" applyAlignment="1">
      <alignment horizontal="center" vertical="center" shrinkToFit="1"/>
      <protection/>
    </xf>
    <xf numFmtId="0" fontId="26" fillId="24" borderId="26" xfId="86" applyFont="1" applyFill="1" applyBorder="1" applyAlignment="1">
      <alignment horizontal="center" vertical="center"/>
      <protection/>
    </xf>
    <xf numFmtId="0" fontId="45" fillId="24" borderId="29" xfId="86" applyFont="1" applyFill="1" applyBorder="1" applyAlignment="1">
      <alignment horizontal="center" vertical="center"/>
      <protection/>
    </xf>
    <xf numFmtId="0" fontId="26" fillId="24" borderId="26" xfId="86" applyFont="1" applyFill="1" applyBorder="1" applyAlignment="1" quotePrefix="1">
      <alignment horizontal="center" vertical="center" shrinkToFit="1"/>
      <protection/>
    </xf>
    <xf numFmtId="0" fontId="45" fillId="24" borderId="30" xfId="86" applyFont="1" applyFill="1" applyBorder="1" applyAlignment="1" quotePrefix="1">
      <alignment horizontal="center" vertical="center" shrinkToFit="1"/>
      <protection/>
    </xf>
    <xf numFmtId="0" fontId="45" fillId="24" borderId="15" xfId="86" applyFont="1" applyFill="1" applyBorder="1" applyAlignment="1">
      <alignment horizontal="center" vertical="center"/>
      <protection/>
    </xf>
    <xf numFmtId="182" fontId="5" fillId="0" borderId="0" xfId="86" applyNumberFormat="1" applyFont="1" applyFill="1" applyBorder="1" applyAlignment="1">
      <alignment horizontal="center" vertical="center" shrinkToFit="1"/>
      <protection/>
    </xf>
    <xf numFmtId="182" fontId="10" fillId="0" borderId="0" xfId="86" applyNumberFormat="1" applyFont="1" applyFill="1" applyBorder="1" applyAlignment="1">
      <alignment horizontal="center" vertical="center" shrinkToFit="1"/>
      <protection/>
    </xf>
    <xf numFmtId="0" fontId="11" fillId="24" borderId="27" xfId="86" applyFont="1" applyFill="1" applyBorder="1" applyAlignment="1">
      <alignment horizontal="center" vertical="center" shrinkToFit="1"/>
      <protection/>
    </xf>
    <xf numFmtId="0" fontId="3" fillId="24" borderId="24" xfId="86" applyFont="1" applyFill="1" applyBorder="1" applyAlignment="1">
      <alignment horizontal="center" vertical="center" shrinkToFit="1"/>
      <protection/>
    </xf>
    <xf numFmtId="0" fontId="3" fillId="24" borderId="28" xfId="86" applyFont="1" applyFill="1" applyBorder="1" applyAlignment="1">
      <alignment horizontal="center" vertical="center" shrinkToFit="1"/>
      <protection/>
    </xf>
    <xf numFmtId="0" fontId="5" fillId="24" borderId="26" xfId="86" applyFill="1" applyBorder="1" applyAlignment="1">
      <alignment horizontal="center" vertical="center" shrinkToFit="1"/>
      <protection/>
    </xf>
    <xf numFmtId="0" fontId="4" fillId="0" borderId="0" xfId="86" applyFont="1" applyAlignment="1" quotePrefix="1">
      <alignment horizontal="center" vertical="center"/>
      <protection/>
    </xf>
    <xf numFmtId="0" fontId="11" fillId="0" borderId="30" xfId="86" applyFont="1" applyFill="1" applyBorder="1" applyAlignment="1">
      <alignment horizontal="center" vertical="center"/>
      <protection/>
    </xf>
    <xf numFmtId="0" fontId="5" fillId="0" borderId="14" xfId="86" applyFont="1" applyFill="1" applyBorder="1" applyAlignment="1">
      <alignment horizontal="center" vertical="center"/>
      <protection/>
    </xf>
    <xf numFmtId="0" fontId="5" fillId="0" borderId="25" xfId="86" applyFont="1" applyFill="1" applyBorder="1" applyAlignment="1">
      <alignment horizontal="center" vertical="center"/>
      <protection/>
    </xf>
    <xf numFmtId="0" fontId="11" fillId="0" borderId="26" xfId="86" applyFont="1" applyFill="1" applyBorder="1" applyAlignment="1" quotePrefix="1">
      <alignment horizontal="center" vertical="center"/>
      <protection/>
    </xf>
    <xf numFmtId="0" fontId="5" fillId="0" borderId="29" xfId="86" applyFont="1" applyFill="1" applyBorder="1" applyAlignment="1">
      <alignment horizontal="center" vertical="center"/>
      <protection/>
    </xf>
    <xf numFmtId="0" fontId="5" fillId="0" borderId="30" xfId="86" applyFont="1" applyFill="1" applyBorder="1" applyAlignment="1">
      <alignment horizontal="center" vertical="center"/>
      <protection/>
    </xf>
    <xf numFmtId="0" fontId="11" fillId="0" borderId="26" xfId="86" applyFont="1" applyFill="1" applyBorder="1" applyAlignment="1">
      <alignment horizontal="center" vertical="center"/>
      <protection/>
    </xf>
    <xf numFmtId="0" fontId="5" fillId="0" borderId="26" xfId="86" applyFont="1" applyFill="1" applyBorder="1" applyAlignment="1">
      <alignment horizontal="center" vertical="center"/>
      <protection/>
    </xf>
    <xf numFmtId="0" fontId="5" fillId="0" borderId="24" xfId="86" applyFont="1" applyFill="1" applyBorder="1" applyAlignment="1">
      <alignment horizontal="center" vertical="center"/>
      <protection/>
    </xf>
    <xf numFmtId="0" fontId="5" fillId="0" borderId="27" xfId="86" applyFont="1" applyFill="1" applyBorder="1" applyAlignment="1">
      <alignment horizontal="center" vertical="center"/>
      <protection/>
    </xf>
    <xf numFmtId="0" fontId="5" fillId="0" borderId="0" xfId="86" applyFont="1" applyFill="1" applyBorder="1" applyAlignment="1">
      <alignment horizontal="center" vertical="center"/>
      <protection/>
    </xf>
    <xf numFmtId="0" fontId="5" fillId="0" borderId="15" xfId="86" applyFont="1" applyFill="1" applyBorder="1" applyAlignment="1">
      <alignment horizontal="center" vertical="center"/>
      <protection/>
    </xf>
    <xf numFmtId="0" fontId="3" fillId="24" borderId="32" xfId="0" applyFont="1" applyFill="1" applyBorder="1" applyAlignment="1">
      <alignment horizontal="center" wrapText="1"/>
    </xf>
    <xf numFmtId="0" fontId="5" fillId="24" borderId="39" xfId="0" applyFont="1" applyFill="1" applyBorder="1" applyAlignment="1">
      <alignment horizontal="center" wrapText="1"/>
    </xf>
    <xf numFmtId="0" fontId="5" fillId="24" borderId="40" xfId="0" applyFont="1" applyFill="1" applyBorder="1" applyAlignment="1">
      <alignment horizontal="center" wrapText="1"/>
    </xf>
    <xf numFmtId="0" fontId="5" fillId="24" borderId="41" xfId="0" applyFont="1" applyFill="1" applyBorder="1" applyAlignment="1">
      <alignment horizontal="center" wrapText="1"/>
    </xf>
    <xf numFmtId="0" fontId="5" fillId="24" borderId="44" xfId="0" applyFont="1" applyFill="1" applyBorder="1" applyAlignment="1">
      <alignment horizontal="center" wrapText="1"/>
    </xf>
    <xf numFmtId="0" fontId="5" fillId="24" borderId="33" xfId="0" applyFont="1" applyFill="1" applyBorder="1" applyAlignment="1">
      <alignment horizontal="center" wrapText="1"/>
    </xf>
    <xf numFmtId="0" fontId="5" fillId="24" borderId="53" xfId="0" applyFont="1" applyFill="1" applyBorder="1" applyAlignment="1">
      <alignment horizontal="center" wrapText="1"/>
    </xf>
    <xf numFmtId="0" fontId="5" fillId="24" borderId="36" xfId="0" applyFont="1" applyFill="1" applyBorder="1" applyAlignment="1">
      <alignment horizontal="center" wrapText="1"/>
    </xf>
    <xf numFmtId="0" fontId="5" fillId="24" borderId="35" xfId="0" applyFont="1" applyFill="1" applyBorder="1" applyAlignment="1">
      <alignment horizont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4" fillId="24" borderId="0" xfId="0" applyFont="1" applyFill="1" applyAlignment="1" quotePrefix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46" xfId="0" applyFont="1" applyFill="1" applyBorder="1" applyAlignment="1">
      <alignment horizontal="center" vertical="center" wrapText="1"/>
    </xf>
    <xf numFmtId="179" fontId="65" fillId="0" borderId="0" xfId="86" applyNumberFormat="1" applyFont="1" applyFill="1" applyBorder="1" applyAlignment="1">
      <alignment horizontal="left" vertical="center"/>
      <protection/>
    </xf>
    <xf numFmtId="0" fontId="11" fillId="24" borderId="31" xfId="86" applyFont="1" applyFill="1" applyBorder="1" applyAlignment="1">
      <alignment horizontal="center" vertical="center" wrapText="1"/>
      <protection/>
    </xf>
    <xf numFmtId="0" fontId="5" fillId="24" borderId="31" xfId="86" applyFont="1" applyFill="1" applyBorder="1" applyAlignment="1">
      <alignment horizontal="center" vertical="center"/>
      <protection/>
    </xf>
    <xf numFmtId="0" fontId="11" fillId="24" borderId="25" xfId="86" applyFont="1" applyFill="1" applyBorder="1" applyAlignment="1">
      <alignment horizontal="center" vertical="center"/>
      <protection/>
    </xf>
    <xf numFmtId="0" fontId="3" fillId="24" borderId="26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7" xfId="0" applyFont="1" applyFill="1" applyBorder="1" applyAlignment="1" quotePrefix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59" fillId="24" borderId="56" xfId="0" applyFont="1" applyFill="1" applyBorder="1" applyAlignment="1">
      <alignment horizontal="center" vertical="center" wrapText="1"/>
    </xf>
    <xf numFmtId="0" fontId="59" fillId="24" borderId="45" xfId="0" applyFont="1" applyFill="1" applyBorder="1" applyAlignment="1">
      <alignment horizontal="center" vertical="center" wrapText="1"/>
    </xf>
    <xf numFmtId="0" fontId="59" fillId="24" borderId="33" xfId="0" applyFont="1" applyFill="1" applyBorder="1" applyAlignment="1">
      <alignment horizontal="center" vertical="center" wrapText="1"/>
    </xf>
    <xf numFmtId="0" fontId="59" fillId="24" borderId="36" xfId="0" applyFont="1" applyFill="1" applyBorder="1" applyAlignment="1">
      <alignment horizontal="center" vertical="center" wrapText="1"/>
    </xf>
    <xf numFmtId="0" fontId="59" fillId="24" borderId="34" xfId="0" applyFont="1" applyFill="1" applyBorder="1" applyAlignment="1">
      <alignment horizontal="center" vertical="center" wrapText="1"/>
    </xf>
    <xf numFmtId="0" fontId="59" fillId="24" borderId="37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79" fillId="24" borderId="0" xfId="0" applyFont="1" applyFill="1" applyAlignment="1">
      <alignment horizontal="center" vertical="center"/>
    </xf>
    <xf numFmtId="0" fontId="5" fillId="24" borderId="57" xfId="0" applyFont="1" applyFill="1" applyBorder="1" applyAlignment="1">
      <alignment horizontal="center" wrapText="1"/>
    </xf>
    <xf numFmtId="0" fontId="5" fillId="24" borderId="58" xfId="0" applyFont="1" applyFill="1" applyBorder="1" applyAlignment="1">
      <alignment horizontal="center" wrapText="1"/>
    </xf>
    <xf numFmtId="0" fontId="59" fillId="24" borderId="32" xfId="0" applyFont="1" applyFill="1" applyBorder="1" applyAlignment="1">
      <alignment horizontal="center" wrapText="1"/>
    </xf>
    <xf numFmtId="0" fontId="5" fillId="24" borderId="59" xfId="0" applyFont="1" applyFill="1" applyBorder="1" applyAlignment="1">
      <alignment horizontal="center" wrapText="1"/>
    </xf>
    <xf numFmtId="0" fontId="52" fillId="0" borderId="31" xfId="86" applyFont="1" applyBorder="1" applyAlignment="1">
      <alignment horizontal="center" vertical="center" wrapText="1"/>
      <protection/>
    </xf>
    <xf numFmtId="0" fontId="52" fillId="0" borderId="31" xfId="86" applyFont="1" applyBorder="1" applyAlignment="1">
      <alignment horizontal="center" vertical="center"/>
      <protection/>
    </xf>
    <xf numFmtId="0" fontId="52" fillId="0" borderId="31" xfId="86" applyFont="1" applyFill="1" applyBorder="1" applyAlignment="1">
      <alignment horizontal="center" vertical="center"/>
      <protection/>
    </xf>
    <xf numFmtId="0" fontId="11" fillId="24" borderId="14" xfId="86" applyFont="1" applyFill="1" applyBorder="1" applyAlignment="1">
      <alignment horizontal="center" vertical="center"/>
      <protection/>
    </xf>
    <xf numFmtId="0" fontId="3" fillId="24" borderId="26" xfId="86" applyFont="1" applyFill="1" applyBorder="1" applyAlignment="1">
      <alignment horizontal="center" vertical="center" wrapText="1"/>
      <protection/>
    </xf>
    <xf numFmtId="0" fontId="5" fillId="24" borderId="30" xfId="86" applyFont="1" applyFill="1" applyBorder="1" applyAlignment="1">
      <alignment horizontal="center" vertical="center" wrapText="1"/>
      <protection/>
    </xf>
    <xf numFmtId="0" fontId="3" fillId="24" borderId="28" xfId="86" applyFont="1" applyFill="1" applyBorder="1" applyAlignment="1">
      <alignment horizontal="center" vertical="center"/>
      <protection/>
    </xf>
    <xf numFmtId="0" fontId="3" fillId="24" borderId="12" xfId="86" applyFont="1" applyFill="1" applyBorder="1" applyAlignment="1">
      <alignment horizontal="center" vertical="center"/>
      <protection/>
    </xf>
    <xf numFmtId="0" fontId="3" fillId="24" borderId="54" xfId="86" applyFont="1" applyFill="1" applyBorder="1" applyAlignment="1">
      <alignment horizontal="center" vertical="center"/>
      <protection/>
    </xf>
    <xf numFmtId="0" fontId="3" fillId="24" borderId="30" xfId="86" applyFont="1" applyFill="1" applyBorder="1" applyAlignment="1">
      <alignment horizontal="center" vertical="center" wrapText="1"/>
      <protection/>
    </xf>
    <xf numFmtId="0" fontId="3" fillId="24" borderId="27" xfId="86" applyFont="1" applyFill="1" applyBorder="1" applyAlignment="1">
      <alignment horizontal="center" vertical="center" wrapText="1"/>
      <protection/>
    </xf>
    <xf numFmtId="0" fontId="3" fillId="24" borderId="25" xfId="86" applyFont="1" applyFill="1" applyBorder="1" applyAlignment="1">
      <alignment horizontal="center" vertical="center" wrapText="1"/>
      <protection/>
    </xf>
    <xf numFmtId="0" fontId="11" fillId="24" borderId="28" xfId="86" applyFont="1" applyFill="1" applyBorder="1" applyAlignment="1">
      <alignment horizontal="center" vertical="center" wrapText="1"/>
      <protection/>
    </xf>
    <xf numFmtId="0" fontId="11" fillId="24" borderId="12" xfId="86" applyFont="1" applyFill="1" applyBorder="1" applyAlignment="1">
      <alignment horizontal="center" vertical="center" wrapText="1"/>
      <protection/>
    </xf>
    <xf numFmtId="0" fontId="11" fillId="24" borderId="54" xfId="86" applyFont="1" applyFill="1" applyBorder="1" applyAlignment="1">
      <alignment horizontal="center" vertical="center" wrapText="1"/>
      <protection/>
    </xf>
    <xf numFmtId="0" fontId="3" fillId="24" borderId="29" xfId="86" applyFont="1" applyFill="1" applyBorder="1" applyAlignment="1">
      <alignment horizontal="center" vertical="center" wrapText="1"/>
      <protection/>
    </xf>
    <xf numFmtId="0" fontId="3" fillId="24" borderId="29" xfId="86" applyFont="1" applyFill="1" applyBorder="1" applyAlignment="1">
      <alignment horizontal="center" vertical="center" shrinkToFit="1"/>
      <protection/>
    </xf>
    <xf numFmtId="0" fontId="3" fillId="24" borderId="0" xfId="86" applyFont="1" applyFill="1" applyBorder="1" applyAlignment="1">
      <alignment horizontal="center" vertical="center" shrinkToFit="1"/>
      <protection/>
    </xf>
    <xf numFmtId="0" fontId="3" fillId="24" borderId="14" xfId="86" applyFont="1" applyFill="1" applyBorder="1" applyAlignment="1">
      <alignment horizontal="center" vertical="center" shrinkToFit="1"/>
      <protection/>
    </xf>
    <xf numFmtId="0" fontId="4" fillId="0" borderId="0" xfId="86" applyFont="1" applyFill="1" applyAlignment="1">
      <alignment horizontal="center" vertical="center"/>
      <protection/>
    </xf>
    <xf numFmtId="0" fontId="5" fillId="24" borderId="15" xfId="86" applyFont="1" applyFill="1" applyBorder="1" applyAlignment="1">
      <alignment horizontal="right" vertical="center"/>
      <protection/>
    </xf>
    <xf numFmtId="0" fontId="3" fillId="24" borderId="29" xfId="86" applyFont="1" applyFill="1" applyBorder="1" applyAlignment="1" quotePrefix="1">
      <alignment horizontal="center" vertical="center" shrinkToFit="1"/>
      <protection/>
    </xf>
    <xf numFmtId="0" fontId="3" fillId="24" borderId="12" xfId="86" applyFont="1" applyFill="1" applyBorder="1" applyAlignment="1" quotePrefix="1">
      <alignment horizontal="center" vertical="center" shrinkToFit="1"/>
      <protection/>
    </xf>
    <xf numFmtId="0" fontId="5" fillId="24" borderId="54" xfId="86" applyFont="1" applyFill="1" applyBorder="1" applyAlignment="1" quotePrefix="1">
      <alignment horizontal="center" vertical="center" shrinkToFit="1"/>
      <protection/>
    </xf>
    <xf numFmtId="0" fontId="5" fillId="24" borderId="0" xfId="86" applyFont="1" applyFill="1" applyBorder="1" applyAlignment="1">
      <alignment horizontal="center" vertical="center"/>
      <protection/>
    </xf>
    <xf numFmtId="0" fontId="5" fillId="24" borderId="15" xfId="86" applyFont="1" applyFill="1" applyBorder="1" applyAlignment="1">
      <alignment horizontal="center" vertical="center"/>
      <protection/>
    </xf>
    <xf numFmtId="0" fontId="12" fillId="0" borderId="0" xfId="86" applyFont="1" applyAlignment="1">
      <alignment vertical="center"/>
      <protection/>
    </xf>
    <xf numFmtId="0" fontId="11" fillId="24" borderId="26" xfId="86" applyFont="1" applyFill="1" applyBorder="1" applyAlignment="1">
      <alignment horizontal="center" vertical="center"/>
      <protection/>
    </xf>
    <xf numFmtId="0" fontId="5" fillId="24" borderId="29" xfId="86" applyFont="1" applyFill="1" applyBorder="1" applyAlignment="1">
      <alignment horizontal="center" vertical="center"/>
      <protection/>
    </xf>
    <xf numFmtId="0" fontId="11" fillId="24" borderId="29" xfId="86" applyFont="1" applyFill="1" applyBorder="1" applyAlignment="1">
      <alignment horizontal="center" vertical="center"/>
      <protection/>
    </xf>
    <xf numFmtId="0" fontId="4" fillId="0" borderId="0" xfId="86" applyFont="1" applyAlignment="1">
      <alignment vertical="center" shrinkToFit="1"/>
      <protection/>
    </xf>
    <xf numFmtId="0" fontId="5" fillId="24" borderId="24" xfId="86" applyFont="1" applyFill="1" applyBorder="1" applyAlignment="1" quotePrefix="1">
      <alignment horizontal="center" vertical="center" shrinkToFit="1"/>
      <protection/>
    </xf>
    <xf numFmtId="0" fontId="75" fillId="0" borderId="0" xfId="86" applyFont="1" applyFill="1" applyAlignment="1">
      <alignment horizontal="center" vertical="center" shrinkToFit="1"/>
      <protection/>
    </xf>
    <xf numFmtId="0" fontId="75" fillId="0" borderId="0" xfId="86" applyFont="1" applyFill="1" applyAlignment="1">
      <alignment vertical="center" shrinkToFit="1"/>
      <protection/>
    </xf>
    <xf numFmtId="0" fontId="11" fillId="0" borderId="30" xfId="86" applyFont="1" applyFill="1" applyBorder="1" applyAlignment="1">
      <alignment horizontal="center" vertical="center" shrinkToFit="1"/>
      <protection/>
    </xf>
    <xf numFmtId="0" fontId="11" fillId="0" borderId="25" xfId="86" applyFont="1" applyFill="1" applyBorder="1" applyAlignment="1">
      <alignment horizontal="center" vertical="center" shrinkToFit="1"/>
      <protection/>
    </xf>
    <xf numFmtId="0" fontId="5" fillId="0" borderId="26" xfId="86" applyFont="1" applyFill="1" applyBorder="1" applyAlignment="1">
      <alignment horizontal="center" vertical="center" shrinkToFit="1"/>
      <protection/>
    </xf>
    <xf numFmtId="0" fontId="5" fillId="0" borderId="27" xfId="86" applyFont="1" applyFill="1" applyBorder="1" applyAlignment="1">
      <alignment horizontal="center" vertical="center" shrinkToFit="1"/>
      <protection/>
    </xf>
    <xf numFmtId="0" fontId="4" fillId="24" borderId="0" xfId="86" applyFont="1" applyFill="1" applyAlignment="1">
      <alignment horizontal="center" vertical="center" shrinkToFit="1"/>
      <protection/>
    </xf>
    <xf numFmtId="0" fontId="4" fillId="24" borderId="0" xfId="86" applyFont="1" applyFill="1" applyAlignment="1">
      <alignment vertical="center" shrinkToFit="1"/>
      <protection/>
    </xf>
    <xf numFmtId="0" fontId="3" fillId="24" borderId="54" xfId="86" applyFont="1" applyFill="1" applyBorder="1" applyAlignment="1">
      <alignment horizontal="center" vertical="center" shrinkToFit="1"/>
      <protection/>
    </xf>
    <xf numFmtId="0" fontId="3" fillId="24" borderId="12" xfId="86" applyFont="1" applyFill="1" applyBorder="1" applyAlignment="1">
      <alignment horizontal="center" vertical="center" shrinkToFit="1"/>
      <protection/>
    </xf>
    <xf numFmtId="0" fontId="11" fillId="24" borderId="24" xfId="86" applyFont="1" applyFill="1" applyBorder="1" applyAlignment="1">
      <alignment horizontal="center" vertical="center" wrapText="1" shrinkToFit="1"/>
      <protection/>
    </xf>
    <xf numFmtId="0" fontId="11" fillId="24" borderId="27" xfId="86" applyFont="1" applyFill="1" applyBorder="1" applyAlignment="1">
      <alignment horizontal="center" vertical="center" wrapText="1" shrinkToFit="1"/>
      <protection/>
    </xf>
    <xf numFmtId="0" fontId="11" fillId="24" borderId="17" xfId="86" applyFont="1" applyFill="1" applyBorder="1" applyAlignment="1">
      <alignment horizontal="center" vertical="center" wrapText="1" shrinkToFit="1"/>
      <protection/>
    </xf>
    <xf numFmtId="0" fontId="11" fillId="24" borderId="21" xfId="86" applyFont="1" applyFill="1" applyBorder="1" applyAlignment="1">
      <alignment horizontal="center" vertical="center" wrapText="1" shrinkToFit="1"/>
      <protection/>
    </xf>
    <xf numFmtId="0" fontId="11" fillId="24" borderId="28" xfId="86" applyFont="1" applyFill="1" applyBorder="1" applyAlignment="1">
      <alignment horizontal="center" vertical="center" wrapText="1" shrinkToFit="1"/>
      <protection/>
    </xf>
    <xf numFmtId="0" fontId="11" fillId="24" borderId="12" xfId="86" applyFont="1" applyFill="1" applyBorder="1" applyAlignment="1">
      <alignment horizontal="center" vertical="center" wrapText="1" shrinkToFit="1"/>
      <protection/>
    </xf>
    <xf numFmtId="0" fontId="11" fillId="24" borderId="54" xfId="86" applyFont="1" applyFill="1" applyBorder="1" applyAlignment="1">
      <alignment horizontal="center" vertical="center" wrapText="1" shrinkToFit="1"/>
      <protection/>
    </xf>
    <xf numFmtId="0" fontId="11" fillId="24" borderId="14" xfId="86" applyFont="1" applyFill="1" applyBorder="1" applyAlignment="1">
      <alignment horizontal="center" vertical="center" shrinkToFit="1"/>
      <protection/>
    </xf>
    <xf numFmtId="0" fontId="11" fillId="24" borderId="25" xfId="86" applyFont="1" applyFill="1" applyBorder="1" applyAlignment="1">
      <alignment horizontal="center" vertical="center" shrinkToFit="1"/>
      <protection/>
    </xf>
    <xf numFmtId="0" fontId="5" fillId="24" borderId="54" xfId="86" applyFont="1" applyFill="1" applyBorder="1" applyAlignment="1">
      <alignment horizontal="center" vertical="center"/>
      <protection/>
    </xf>
    <xf numFmtId="0" fontId="5" fillId="24" borderId="12" xfId="86" applyFont="1" applyFill="1" applyBorder="1" applyAlignment="1">
      <alignment horizontal="center" vertical="center"/>
      <protection/>
    </xf>
    <xf numFmtId="0" fontId="65" fillId="24" borderId="41" xfId="86" applyFont="1" applyFill="1" applyBorder="1" applyAlignment="1">
      <alignment horizontal="center" wrapText="1"/>
      <protection/>
    </xf>
    <xf numFmtId="0" fontId="65" fillId="24" borderId="38" xfId="86" applyFont="1" applyFill="1" applyBorder="1" applyAlignment="1">
      <alignment horizontal="center" wrapText="1"/>
      <protection/>
    </xf>
    <xf numFmtId="0" fontId="65" fillId="24" borderId="32" xfId="86" applyFont="1" applyFill="1" applyBorder="1" applyAlignment="1">
      <alignment horizontal="center" wrapText="1"/>
      <protection/>
    </xf>
    <xf numFmtId="0" fontId="65" fillId="24" borderId="35" xfId="86" applyFont="1" applyFill="1" applyBorder="1" applyAlignment="1">
      <alignment horizontal="center" wrapText="1"/>
      <protection/>
    </xf>
    <xf numFmtId="0" fontId="65" fillId="24" borderId="33" xfId="86" applyFont="1" applyFill="1" applyBorder="1" applyAlignment="1">
      <alignment horizontal="center" wrapText="1"/>
      <protection/>
    </xf>
    <xf numFmtId="0" fontId="65" fillId="24" borderId="53" xfId="86" applyFont="1" applyFill="1" applyBorder="1" applyAlignment="1">
      <alignment horizontal="center" wrapText="1"/>
      <protection/>
    </xf>
    <xf numFmtId="0" fontId="65" fillId="24" borderId="36" xfId="86" applyFont="1" applyFill="1" applyBorder="1" applyAlignment="1">
      <alignment horizontal="center" wrapText="1"/>
      <protection/>
    </xf>
    <xf numFmtId="0" fontId="3" fillId="24" borderId="56" xfId="86" applyFont="1" applyFill="1" applyBorder="1" applyAlignment="1">
      <alignment horizontal="center" wrapText="1"/>
      <protection/>
    </xf>
    <xf numFmtId="0" fontId="3" fillId="24" borderId="29" xfId="86" applyFont="1" applyFill="1" applyBorder="1" applyAlignment="1">
      <alignment horizontal="center" wrapText="1"/>
      <protection/>
    </xf>
    <xf numFmtId="0" fontId="3" fillId="24" borderId="45" xfId="86" applyFont="1" applyFill="1" applyBorder="1" applyAlignment="1">
      <alignment horizontal="center" wrapText="1"/>
      <protection/>
    </xf>
    <xf numFmtId="0" fontId="65" fillId="24" borderId="39" xfId="86" applyFont="1" applyFill="1" applyBorder="1" applyAlignment="1">
      <alignment horizontal="center" wrapText="1"/>
      <protection/>
    </xf>
    <xf numFmtId="0" fontId="3" fillId="24" borderId="45" xfId="86" applyFont="1" applyFill="1" applyBorder="1" applyAlignment="1">
      <alignment horizontal="center" vertical="center"/>
      <protection/>
    </xf>
    <xf numFmtId="0" fontId="3" fillId="24" borderId="37" xfId="86" applyFont="1" applyFill="1" applyBorder="1" applyAlignment="1">
      <alignment horizontal="center" vertical="center"/>
      <protection/>
    </xf>
    <xf numFmtId="0" fontId="3" fillId="24" borderId="46" xfId="86" applyFont="1" applyFill="1" applyBorder="1" applyAlignment="1">
      <alignment horizontal="center" vertical="center"/>
      <protection/>
    </xf>
    <xf numFmtId="0" fontId="3" fillId="24" borderId="24" xfId="86" applyFont="1" applyFill="1" applyBorder="1" applyAlignment="1">
      <alignment horizontal="center" vertical="center"/>
      <protection/>
    </xf>
    <xf numFmtId="0" fontId="3" fillId="24" borderId="27" xfId="86" applyFont="1" applyFill="1" applyBorder="1" applyAlignment="1">
      <alignment horizontal="center" vertical="center"/>
      <protection/>
    </xf>
    <xf numFmtId="0" fontId="3" fillId="24" borderId="33" xfId="86" applyFont="1" applyFill="1" applyBorder="1" applyAlignment="1">
      <alignment horizontal="center" wrapText="1"/>
      <protection/>
    </xf>
    <xf numFmtId="0" fontId="3" fillId="24" borderId="53" xfId="86" applyFont="1" applyFill="1" applyBorder="1" applyAlignment="1">
      <alignment horizontal="center" wrapText="1"/>
      <protection/>
    </xf>
    <xf numFmtId="0" fontId="3" fillId="24" borderId="36" xfId="86" applyFont="1" applyFill="1" applyBorder="1" applyAlignment="1">
      <alignment horizontal="center" wrapText="1"/>
      <protection/>
    </xf>
    <xf numFmtId="0" fontId="59" fillId="24" borderId="33" xfId="0" applyFont="1" applyFill="1" applyBorder="1" applyAlignment="1">
      <alignment horizontal="center" wrapText="1"/>
    </xf>
    <xf numFmtId="0" fontId="59" fillId="24" borderId="36" xfId="0" applyFont="1" applyFill="1" applyBorder="1" applyAlignment="1">
      <alignment horizontal="center" wrapText="1"/>
    </xf>
    <xf numFmtId="0" fontId="59" fillId="24" borderId="35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left" vertical="center"/>
    </xf>
    <xf numFmtId="0" fontId="0" fillId="24" borderId="56" xfId="0" applyFont="1" applyFill="1" applyBorder="1" applyAlignment="1">
      <alignment horizontal="center" wrapText="1"/>
    </xf>
    <xf numFmtId="0" fontId="0" fillId="24" borderId="29" xfId="0" applyFont="1" applyFill="1" applyBorder="1" applyAlignment="1">
      <alignment horizontal="center" wrapText="1"/>
    </xf>
    <xf numFmtId="0" fontId="0" fillId="24" borderId="45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 horizontal="center" wrapText="1"/>
    </xf>
    <xf numFmtId="0" fontId="0" fillId="24" borderId="53" xfId="0" applyFont="1" applyFill="1" applyBorder="1" applyAlignment="1">
      <alignment horizontal="center" wrapText="1"/>
    </xf>
    <xf numFmtId="0" fontId="0" fillId="24" borderId="36" xfId="0" applyFont="1" applyFill="1" applyBorder="1" applyAlignment="1">
      <alignment horizontal="center" wrapText="1"/>
    </xf>
    <xf numFmtId="0" fontId="59" fillId="24" borderId="39" xfId="0" applyFont="1" applyFill="1" applyBorder="1" applyAlignment="1">
      <alignment horizontal="center" wrapText="1"/>
    </xf>
    <xf numFmtId="0" fontId="59" fillId="24" borderId="53" xfId="0" applyFont="1" applyFill="1" applyBorder="1" applyAlignment="1">
      <alignment horizontal="center" wrapText="1"/>
    </xf>
    <xf numFmtId="0" fontId="59" fillId="24" borderId="41" xfId="0" applyFont="1" applyFill="1" applyBorder="1" applyAlignment="1">
      <alignment horizontal="center" wrapText="1"/>
    </xf>
    <xf numFmtId="0" fontId="59" fillId="24" borderId="44" xfId="0" applyFont="1" applyFill="1" applyBorder="1" applyAlignment="1">
      <alignment horizontal="center" wrapText="1"/>
    </xf>
    <xf numFmtId="0" fontId="11" fillId="24" borderId="45" xfId="0" applyFont="1" applyFill="1" applyBorder="1" applyAlignment="1">
      <alignment horizontal="center" vertical="center"/>
    </xf>
    <xf numFmtId="0" fontId="11" fillId="24" borderId="37" xfId="0" applyFont="1" applyFill="1" applyBorder="1" applyAlignment="1">
      <alignment horizontal="center" vertical="center"/>
    </xf>
    <xf numFmtId="0" fontId="11" fillId="24" borderId="46" xfId="0" applyFont="1" applyFill="1" applyBorder="1" applyAlignment="1">
      <alignment horizontal="center" vertical="center"/>
    </xf>
    <xf numFmtId="0" fontId="3" fillId="24" borderId="28" xfId="86" applyFont="1" applyFill="1" applyBorder="1" applyAlignment="1">
      <alignment horizontal="center" vertical="center" wrapText="1" shrinkToFit="1"/>
      <protection/>
    </xf>
    <xf numFmtId="0" fontId="5" fillId="24" borderId="27" xfId="86" applyFill="1" applyBorder="1" applyAlignment="1">
      <alignment horizontal="center" vertical="center" shrinkToFit="1"/>
      <protection/>
    </xf>
    <xf numFmtId="0" fontId="5" fillId="24" borderId="27" xfId="86" applyFont="1" applyFill="1" applyBorder="1" applyAlignment="1">
      <alignment horizontal="center" vertical="center" wrapText="1" shrinkToFit="1"/>
      <protection/>
    </xf>
    <xf numFmtId="0" fontId="5" fillId="24" borderId="25" xfId="86" applyFont="1" applyFill="1" applyBorder="1" applyAlignment="1">
      <alignment horizontal="center" vertical="center" wrapText="1" shrinkToFit="1"/>
      <protection/>
    </xf>
    <xf numFmtId="0" fontId="11" fillId="24" borderId="26" xfId="86" applyFont="1" applyFill="1" applyBorder="1" applyAlignment="1">
      <alignment horizontal="center" vertical="center" wrapText="1" shrinkToFit="1"/>
      <protection/>
    </xf>
    <xf numFmtId="0" fontId="5" fillId="24" borderId="30" xfId="86" applyFont="1" applyFill="1" applyBorder="1" applyAlignment="1">
      <alignment horizontal="center" vertical="center" wrapText="1" shrinkToFit="1"/>
      <protection/>
    </xf>
    <xf numFmtId="0" fontId="6" fillId="24" borderId="26" xfId="86" applyFont="1" applyFill="1" applyBorder="1" applyAlignment="1">
      <alignment horizontal="center" vertical="center" wrapText="1" shrinkToFit="1"/>
      <protection/>
    </xf>
    <xf numFmtId="0" fontId="6" fillId="24" borderId="24" xfId="86" applyFont="1" applyFill="1" applyBorder="1" applyAlignment="1">
      <alignment horizontal="center" vertical="center" wrapText="1" shrinkToFit="1"/>
      <protection/>
    </xf>
    <xf numFmtId="0" fontId="6" fillId="24" borderId="27" xfId="86" applyFont="1" applyFill="1" applyBorder="1" applyAlignment="1">
      <alignment horizontal="center" vertical="center" wrapText="1" shrinkToFit="1"/>
      <protection/>
    </xf>
    <xf numFmtId="0" fontId="3" fillId="24" borderId="54" xfId="86" applyFont="1" applyFill="1" applyBorder="1" applyAlignment="1" quotePrefix="1">
      <alignment horizontal="center" vertical="center" wrapText="1" shrinkToFit="1"/>
      <protection/>
    </xf>
    <xf numFmtId="0" fontId="11" fillId="24" borderId="26" xfId="86" applyFont="1" applyFill="1" applyBorder="1" applyAlignment="1" quotePrefix="1">
      <alignment horizontal="center" vertical="center" wrapText="1" shrinkToFit="1"/>
      <protection/>
    </xf>
    <xf numFmtId="0" fontId="5" fillId="24" borderId="29" xfId="86" applyFont="1" applyFill="1" applyBorder="1" applyAlignment="1">
      <alignment horizontal="center" vertical="center" wrapText="1" shrinkToFit="1"/>
      <protection/>
    </xf>
    <xf numFmtId="0" fontId="5" fillId="0" borderId="30" xfId="86" applyBorder="1" applyAlignment="1">
      <alignment horizontal="center" vertical="center" wrapText="1" shrinkToFit="1"/>
      <protection/>
    </xf>
    <xf numFmtId="0" fontId="5" fillId="24" borderId="15" xfId="86" applyFont="1" applyFill="1" applyBorder="1" applyAlignment="1">
      <alignment horizontal="center" vertical="center" wrapText="1" shrinkToFit="1"/>
      <protection/>
    </xf>
    <xf numFmtId="0" fontId="5" fillId="0" borderId="25" xfId="86" applyBorder="1" applyAlignment="1">
      <alignment horizontal="center" vertical="center" wrapText="1" shrinkToFit="1"/>
      <protection/>
    </xf>
    <xf numFmtId="0" fontId="5" fillId="0" borderId="29" xfId="86" applyBorder="1" applyAlignment="1">
      <alignment horizontal="center" vertical="center" wrapText="1" shrinkToFit="1"/>
      <protection/>
    </xf>
    <xf numFmtId="0" fontId="5" fillId="0" borderId="15" xfId="86" applyBorder="1" applyAlignment="1">
      <alignment horizontal="center" vertical="center" wrapText="1" shrinkToFit="1"/>
      <protection/>
    </xf>
    <xf numFmtId="0" fontId="11" fillId="24" borderId="29" xfId="86" applyFont="1" applyFill="1" applyBorder="1" applyAlignment="1">
      <alignment horizontal="center" vertical="center" shrinkToFit="1"/>
      <protection/>
    </xf>
    <xf numFmtId="0" fontId="71" fillId="24" borderId="28" xfId="86" applyFont="1" applyFill="1" applyBorder="1" applyAlignment="1">
      <alignment horizontal="center" vertical="center" wrapText="1"/>
      <protection/>
    </xf>
    <xf numFmtId="0" fontId="71" fillId="24" borderId="12" xfId="86" applyFont="1" applyFill="1" applyBorder="1" applyAlignment="1">
      <alignment horizontal="center" vertical="center" wrapText="1"/>
      <protection/>
    </xf>
    <xf numFmtId="0" fontId="71" fillId="24" borderId="54" xfId="86" applyFont="1" applyFill="1" applyBorder="1" applyAlignment="1">
      <alignment horizontal="center" vertical="center" wrapText="1"/>
      <protection/>
    </xf>
    <xf numFmtId="0" fontId="3" fillId="24" borderId="12" xfId="86" applyFont="1" applyFill="1" applyBorder="1" applyAlignment="1">
      <alignment horizontal="center" vertical="center" wrapText="1" shrinkToFit="1"/>
      <protection/>
    </xf>
    <xf numFmtId="0" fontId="3" fillId="24" borderId="54" xfId="86" applyFont="1" applyFill="1" applyBorder="1" applyAlignment="1">
      <alignment horizontal="center" vertical="center" wrapText="1" shrinkToFit="1"/>
      <protection/>
    </xf>
    <xf numFmtId="0" fontId="71" fillId="24" borderId="32" xfId="86" applyFont="1" applyFill="1" applyBorder="1" applyAlignment="1">
      <alignment horizontal="center" vertical="center" wrapText="1"/>
      <protection/>
    </xf>
    <xf numFmtId="0" fontId="62" fillId="24" borderId="35" xfId="86" applyFont="1" applyFill="1" applyBorder="1" applyAlignment="1">
      <alignment horizontal="center" vertical="center" wrapText="1"/>
      <protection/>
    </xf>
    <xf numFmtId="0" fontId="62" fillId="24" borderId="33" xfId="86" applyFont="1" applyFill="1" applyBorder="1" applyAlignment="1">
      <alignment horizontal="center" vertical="center" wrapText="1"/>
      <protection/>
    </xf>
    <xf numFmtId="0" fontId="62" fillId="24" borderId="36" xfId="86" applyFont="1" applyFill="1" applyBorder="1" applyAlignment="1">
      <alignment horizontal="center" vertical="center" wrapText="1"/>
      <protection/>
    </xf>
    <xf numFmtId="0" fontId="4" fillId="0" borderId="0" xfId="86" applyNumberFormat="1" applyFont="1" applyFill="1" applyAlignment="1">
      <alignment horizontal="center" vertical="center"/>
      <protection/>
    </xf>
    <xf numFmtId="0" fontId="5" fillId="24" borderId="32" xfId="86" applyFont="1" applyFill="1" applyBorder="1" applyAlignment="1">
      <alignment horizontal="center" vertical="center"/>
      <protection/>
    </xf>
    <xf numFmtId="0" fontId="5" fillId="24" borderId="34" xfId="86" applyFont="1" applyFill="1" applyBorder="1" applyAlignment="1">
      <alignment horizontal="center" vertical="center"/>
      <protection/>
    </xf>
    <xf numFmtId="0" fontId="5" fillId="24" borderId="33" xfId="86" applyFont="1" applyFill="1" applyBorder="1" applyAlignment="1">
      <alignment horizontal="center" vertical="center"/>
      <protection/>
    </xf>
    <xf numFmtId="0" fontId="5" fillId="24" borderId="39" xfId="86" applyFont="1" applyFill="1" applyBorder="1" applyAlignment="1">
      <alignment horizontal="center" vertical="center"/>
      <protection/>
    </xf>
    <xf numFmtId="0" fontId="5" fillId="24" borderId="35" xfId="86" applyFont="1" applyFill="1" applyBorder="1" applyAlignment="1">
      <alignment horizontal="center" vertical="center"/>
      <protection/>
    </xf>
    <xf numFmtId="0" fontId="5" fillId="24" borderId="0" xfId="86" applyFont="1" applyFill="1" applyAlignment="1">
      <alignment horizontal="center" vertical="center"/>
      <protection/>
    </xf>
    <xf numFmtId="0" fontId="5" fillId="24" borderId="37" xfId="86" applyFont="1" applyFill="1" applyBorder="1" applyAlignment="1">
      <alignment horizontal="center" vertical="center"/>
      <protection/>
    </xf>
    <xf numFmtId="0" fontId="5" fillId="24" borderId="53" xfId="86" applyFont="1" applyFill="1" applyBorder="1" applyAlignment="1">
      <alignment horizontal="center" vertical="center"/>
      <protection/>
    </xf>
    <xf numFmtId="0" fontId="5" fillId="24" borderId="36" xfId="86" applyFont="1" applyFill="1" applyBorder="1" applyAlignment="1">
      <alignment horizontal="center" vertical="center"/>
      <protection/>
    </xf>
    <xf numFmtId="0" fontId="71" fillId="24" borderId="35" xfId="86" applyFont="1" applyFill="1" applyBorder="1" applyAlignment="1">
      <alignment horizontal="center" vertical="center" wrapText="1"/>
      <protection/>
    </xf>
    <xf numFmtId="0" fontId="62" fillId="24" borderId="37" xfId="86" applyFont="1" applyFill="1" applyBorder="1" applyAlignment="1">
      <alignment horizontal="center" vertical="center" wrapText="1"/>
      <protection/>
    </xf>
    <xf numFmtId="0" fontId="62" fillId="24" borderId="39" xfId="86" applyFont="1" applyFill="1" applyBorder="1" applyAlignment="1">
      <alignment horizontal="center" vertical="center" wrapText="1"/>
      <protection/>
    </xf>
    <xf numFmtId="0" fontId="62" fillId="24" borderId="34" xfId="86" applyFont="1" applyFill="1" applyBorder="1" applyAlignment="1">
      <alignment horizontal="center" vertical="center" wrapText="1"/>
      <protection/>
    </xf>
    <xf numFmtId="0" fontId="11" fillId="24" borderId="26" xfId="86" applyFont="1" applyFill="1" applyBorder="1" applyAlignment="1" quotePrefix="1">
      <alignment horizontal="center" vertical="center" shrinkToFit="1"/>
      <protection/>
    </xf>
    <xf numFmtId="0" fontId="11" fillId="24" borderId="28" xfId="86" applyFont="1" applyFill="1" applyBorder="1" applyAlignment="1" quotePrefix="1">
      <alignment horizontal="center" vertical="center" shrinkToFit="1"/>
      <protection/>
    </xf>
    <xf numFmtId="0" fontId="5" fillId="24" borderId="27" xfId="86" applyFont="1" applyFill="1" applyBorder="1" applyAlignment="1" quotePrefix="1">
      <alignment horizontal="center" vertical="center" wrapText="1" shrinkToFit="1"/>
      <protection/>
    </xf>
    <xf numFmtId="179" fontId="62" fillId="0" borderId="29" xfId="86" applyNumberFormat="1" applyFont="1" applyFill="1" applyBorder="1" applyAlignment="1">
      <alignment horizontal="center" vertical="center"/>
      <protection/>
    </xf>
    <xf numFmtId="182" fontId="62" fillId="0" borderId="0" xfId="86" applyNumberFormat="1" applyFont="1" applyFill="1" applyBorder="1" applyAlignment="1">
      <alignment horizontal="center" vertical="center"/>
      <protection/>
    </xf>
    <xf numFmtId="0" fontId="3" fillId="0" borderId="28" xfId="86" applyFont="1" applyFill="1" applyBorder="1" applyAlignment="1">
      <alignment horizontal="center" vertical="center"/>
      <protection/>
    </xf>
    <xf numFmtId="0" fontId="5" fillId="0" borderId="12" xfId="86" applyFont="1" applyFill="1" applyBorder="1" applyAlignment="1">
      <alignment horizontal="center" vertical="center"/>
      <protection/>
    </xf>
    <xf numFmtId="0" fontId="5" fillId="0" borderId="54" xfId="86" applyFont="1" applyFill="1" applyBorder="1" applyAlignment="1">
      <alignment horizontal="center" vertical="center"/>
      <protection/>
    </xf>
    <xf numFmtId="187" fontId="52" fillId="24" borderId="22" xfId="81" applyFont="1" applyFill="1" applyBorder="1" applyAlignment="1">
      <alignment horizontal="center" vertical="center" wrapText="1"/>
    </xf>
    <xf numFmtId="187" fontId="52" fillId="24" borderId="17" xfId="81" applyFont="1" applyFill="1" applyBorder="1" applyAlignment="1">
      <alignment horizontal="center" vertical="center" wrapText="1"/>
    </xf>
    <xf numFmtId="187" fontId="52" fillId="24" borderId="21" xfId="81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2" fillId="24" borderId="26" xfId="0" applyFont="1" applyFill="1" applyBorder="1" applyAlignment="1">
      <alignment horizontal="center" vertical="center" wrapText="1"/>
    </xf>
    <xf numFmtId="0" fontId="52" fillId="24" borderId="29" xfId="0" applyFont="1" applyFill="1" applyBorder="1" applyAlignment="1">
      <alignment horizontal="center" vertical="center" wrapText="1"/>
    </xf>
    <xf numFmtId="0" fontId="52" fillId="24" borderId="24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horizontal="center" vertical="center" wrapText="1"/>
    </xf>
    <xf numFmtId="0" fontId="52" fillId="24" borderId="27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 wrapText="1"/>
    </xf>
    <xf numFmtId="0" fontId="52" fillId="24" borderId="31" xfId="0" applyFont="1" applyFill="1" applyBorder="1" applyAlignment="1">
      <alignment horizontal="center" vertical="center" wrapText="1"/>
    </xf>
    <xf numFmtId="0" fontId="52" fillId="24" borderId="31" xfId="0" applyFont="1" applyFill="1" applyBorder="1" applyAlignment="1">
      <alignment horizontal="center" vertical="center"/>
    </xf>
    <xf numFmtId="0" fontId="76" fillId="24" borderId="12" xfId="0" applyFont="1" applyFill="1" applyBorder="1" applyAlignment="1">
      <alignment horizontal="center" vertical="center" wrapText="1"/>
    </xf>
    <xf numFmtId="0" fontId="76" fillId="24" borderId="60" xfId="0" applyFont="1" applyFill="1" applyBorder="1" applyAlignment="1">
      <alignment horizontal="center" vertical="center" wrapText="1"/>
    </xf>
    <xf numFmtId="0" fontId="75" fillId="0" borderId="0" xfId="86" applyFont="1" applyFill="1" applyAlignment="1">
      <alignment horizontal="center" vertical="center" wrapText="1"/>
      <protection/>
    </xf>
    <xf numFmtId="0" fontId="78" fillId="24" borderId="35" xfId="86" applyFont="1" applyFill="1" applyBorder="1" applyAlignment="1">
      <alignment horizontal="center" vertical="center" wrapText="1"/>
      <protection/>
    </xf>
    <xf numFmtId="0" fontId="78" fillId="24" borderId="56" xfId="86" applyFont="1" applyFill="1" applyBorder="1" applyAlignment="1">
      <alignment horizontal="center" vertical="center" wrapText="1"/>
      <protection/>
    </xf>
    <xf numFmtId="0" fontId="5" fillId="0" borderId="45" xfId="86" applyBorder="1">
      <alignment vertical="center"/>
      <protection/>
    </xf>
    <xf numFmtId="0" fontId="5" fillId="0" borderId="36" xfId="86" applyBorder="1">
      <alignment vertical="center"/>
      <protection/>
    </xf>
    <xf numFmtId="0" fontId="5" fillId="24" borderId="26" xfId="86" applyNumberFormat="1" applyFont="1" applyFill="1" applyBorder="1" applyAlignment="1">
      <alignment horizontal="center" vertical="center" shrinkToFit="1"/>
      <protection/>
    </xf>
    <xf numFmtId="0" fontId="5" fillId="24" borderId="24" xfId="86" applyNumberFormat="1" applyFont="1" applyFill="1" applyBorder="1" applyAlignment="1">
      <alignment horizontal="center" vertical="center" shrinkToFit="1"/>
      <protection/>
    </xf>
    <xf numFmtId="0" fontId="5" fillId="24" borderId="27" xfId="86" applyNumberFormat="1" applyFont="1" applyFill="1" applyBorder="1" applyAlignment="1">
      <alignment horizontal="center" vertical="center" shrinkToFit="1"/>
      <protection/>
    </xf>
    <xf numFmtId="0" fontId="11" fillId="24" borderId="28" xfId="86" applyNumberFormat="1" applyFont="1" applyFill="1" applyBorder="1" applyAlignment="1" quotePrefix="1">
      <alignment horizontal="center" vertical="center" shrinkToFit="1"/>
      <protection/>
    </xf>
    <xf numFmtId="0" fontId="5" fillId="24" borderId="54" xfId="86" applyNumberFormat="1" applyFont="1" applyFill="1" applyBorder="1" applyAlignment="1">
      <alignment horizontal="center" vertical="center" shrinkToFit="1"/>
      <protection/>
    </xf>
    <xf numFmtId="0" fontId="11" fillId="24" borderId="28" xfId="86" applyNumberFormat="1" applyFont="1" applyFill="1" applyBorder="1" applyAlignment="1">
      <alignment horizontal="center" vertical="center" shrinkToFit="1"/>
      <protection/>
    </xf>
    <xf numFmtId="0" fontId="5" fillId="24" borderId="30" xfId="86" applyNumberFormat="1" applyFont="1" applyFill="1" applyBorder="1" applyAlignment="1">
      <alignment horizontal="center" vertical="center" shrinkToFit="1"/>
      <protection/>
    </xf>
    <xf numFmtId="0" fontId="5" fillId="24" borderId="12" xfId="86" applyNumberFormat="1" applyFont="1" applyFill="1" applyBorder="1" applyAlignment="1">
      <alignment horizontal="center" vertical="center" shrinkToFit="1"/>
      <protection/>
    </xf>
    <xf numFmtId="0" fontId="11" fillId="24" borderId="30" xfId="86" applyNumberFormat="1" applyFont="1" applyFill="1" applyBorder="1" applyAlignment="1">
      <alignment horizontal="center" vertical="center" shrinkToFit="1"/>
      <protection/>
    </xf>
    <xf numFmtId="0" fontId="5" fillId="24" borderId="14" xfId="86" applyNumberFormat="1" applyFont="1" applyFill="1" applyBorder="1" applyAlignment="1">
      <alignment horizontal="center" vertical="center" shrinkToFit="1"/>
      <protection/>
    </xf>
    <xf numFmtId="0" fontId="5" fillId="24" borderId="25" xfId="86" applyNumberFormat="1" applyFont="1" applyFill="1" applyBorder="1" applyAlignment="1">
      <alignment horizontal="center" vertical="center" shrinkToFit="1"/>
      <protection/>
    </xf>
    <xf numFmtId="0" fontId="5" fillId="24" borderId="12" xfId="86" applyNumberFormat="1" applyFont="1" applyFill="1" applyBorder="1" applyAlignment="1" quotePrefix="1">
      <alignment horizontal="center" vertical="center" shrinkToFit="1"/>
      <protection/>
    </xf>
    <xf numFmtId="0" fontId="11" fillId="24" borderId="26" xfId="86" applyNumberFormat="1" applyFont="1" applyFill="1" applyBorder="1" applyAlignment="1" quotePrefix="1">
      <alignment horizontal="center" vertical="center" shrinkToFit="1"/>
      <protection/>
    </xf>
    <xf numFmtId="0" fontId="4" fillId="0" borderId="0" xfId="86" applyNumberFormat="1" applyFont="1" applyFill="1" applyAlignment="1">
      <alignment vertical="center"/>
      <protection/>
    </xf>
    <xf numFmtId="0" fontId="5" fillId="24" borderId="0" xfId="86" applyNumberFormat="1" applyFont="1" applyFill="1" applyBorder="1" applyAlignment="1">
      <alignment horizontal="right" vertical="center"/>
      <protection/>
    </xf>
    <xf numFmtId="0" fontId="5" fillId="24" borderId="0" xfId="86" applyNumberFormat="1" applyFont="1" applyFill="1" applyBorder="1" applyAlignment="1" quotePrefix="1">
      <alignment horizontal="right" vertical="center"/>
      <protection/>
    </xf>
    <xf numFmtId="0" fontId="5" fillId="24" borderId="29" xfId="86" applyNumberFormat="1" applyFont="1" applyFill="1" applyBorder="1" applyAlignment="1">
      <alignment horizontal="center" vertical="center" shrinkToFit="1"/>
      <protection/>
    </xf>
    <xf numFmtId="0" fontId="11" fillId="24" borderId="28" xfId="86" applyNumberFormat="1" applyFont="1" applyFill="1" applyBorder="1" applyAlignment="1">
      <alignment horizontal="center" vertical="center"/>
      <protection/>
    </xf>
    <xf numFmtId="0" fontId="5" fillId="24" borderId="12" xfId="86" applyNumberFormat="1" applyFont="1" applyFill="1" applyBorder="1" applyAlignment="1">
      <alignment horizontal="center" vertical="center"/>
      <protection/>
    </xf>
    <xf numFmtId="0" fontId="5" fillId="24" borderId="54" xfId="86" applyNumberFormat="1" applyFont="1" applyFill="1" applyBorder="1" applyAlignment="1">
      <alignment horizontal="center" vertical="center"/>
      <protection/>
    </xf>
    <xf numFmtId="0" fontId="4" fillId="24" borderId="0" xfId="0" applyNumberFormat="1" applyFont="1" applyFill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 wrapText="1"/>
    </xf>
    <xf numFmtId="184" fontId="13" fillId="24" borderId="15" xfId="0" applyNumberFormat="1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shrinkToFit="1"/>
    </xf>
    <xf numFmtId="0" fontId="3" fillId="24" borderId="22" xfId="0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29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184" fontId="62" fillId="24" borderId="0" xfId="0" applyNumberFormat="1" applyFont="1" applyFill="1" applyBorder="1" applyAlignment="1">
      <alignment horizontal="center" vertical="center" shrinkToFit="1"/>
    </xf>
    <xf numFmtId="184" fontId="66" fillId="24" borderId="0" xfId="0" applyNumberFormat="1" applyFont="1" applyFill="1" applyBorder="1" applyAlignment="1">
      <alignment horizontal="center" vertical="center" shrinkToFit="1"/>
    </xf>
    <xf numFmtId="0" fontId="3" fillId="24" borderId="28" xfId="86" applyFont="1" applyFill="1" applyBorder="1" applyAlignment="1">
      <alignment horizontal="center" vertical="center" wrapText="1"/>
      <protection/>
    </xf>
    <xf numFmtId="0" fontId="5" fillId="24" borderId="12" xfId="86" applyFont="1" applyFill="1" applyBorder="1" applyAlignment="1">
      <alignment horizontal="center" vertical="center" wrapText="1"/>
      <protection/>
    </xf>
    <xf numFmtId="0" fontId="3" fillId="24" borderId="37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shrinkToFit="1"/>
    </xf>
    <xf numFmtId="0" fontId="3" fillId="24" borderId="41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35" xfId="0" applyFont="1" applyFill="1" applyBorder="1" applyAlignment="1">
      <alignment horizontal="center" vertical="center" shrinkToFit="1"/>
    </xf>
    <xf numFmtId="0" fontId="3" fillId="24" borderId="37" xfId="0" applyFont="1" applyFill="1" applyBorder="1" applyAlignment="1">
      <alignment horizontal="center" vertical="center" shrinkToFit="1"/>
    </xf>
    <xf numFmtId="0" fontId="3" fillId="24" borderId="46" xfId="0" applyFont="1" applyFill="1" applyBorder="1" applyAlignment="1">
      <alignment horizontal="center" vertical="center" shrinkToFit="1"/>
    </xf>
    <xf numFmtId="0" fontId="3" fillId="24" borderId="42" xfId="0" applyFont="1" applyFill="1" applyBorder="1" applyAlignment="1">
      <alignment horizontal="center" vertical="center" wrapText="1" shrinkToFit="1"/>
    </xf>
    <xf numFmtId="0" fontId="3" fillId="24" borderId="41" xfId="0" applyFont="1" applyFill="1" applyBorder="1" applyAlignment="1">
      <alignment horizontal="center" vertical="center" wrapText="1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 shrinkToFit="1"/>
    </xf>
    <xf numFmtId="0" fontId="11" fillId="24" borderId="22" xfId="86" applyFont="1" applyFill="1" applyBorder="1" applyAlignment="1">
      <alignment horizontal="center" vertical="center"/>
      <protection/>
    </xf>
    <xf numFmtId="0" fontId="5" fillId="0" borderId="17" xfId="86" applyBorder="1" applyAlignment="1">
      <alignment vertical="center"/>
      <protection/>
    </xf>
    <xf numFmtId="0" fontId="11" fillId="24" borderId="22" xfId="86" applyFont="1" applyFill="1" applyBorder="1" applyAlignment="1">
      <alignment horizontal="center" vertical="center" wrapText="1"/>
      <protection/>
    </xf>
    <xf numFmtId="0" fontId="5" fillId="0" borderId="21" xfId="86" applyBorder="1" applyAlignment="1">
      <alignment vertical="center"/>
      <protection/>
    </xf>
    <xf numFmtId="0" fontId="11" fillId="24" borderId="22" xfId="86" applyFont="1" applyFill="1" applyBorder="1" applyAlignment="1">
      <alignment horizontal="center" vertical="center" wrapText="1" shrinkToFit="1"/>
      <protection/>
    </xf>
    <xf numFmtId="0" fontId="5" fillId="24" borderId="17" xfId="86" applyFont="1" applyFill="1" applyBorder="1" applyAlignment="1">
      <alignment horizontal="center" vertical="center" shrinkToFit="1"/>
      <protection/>
    </xf>
    <xf numFmtId="0" fontId="11" fillId="24" borderId="21" xfId="86" applyFont="1" applyFill="1" applyBorder="1" applyAlignment="1">
      <alignment horizontal="center" vertical="center" wrapText="1"/>
      <protection/>
    </xf>
    <xf numFmtId="0" fontId="5" fillId="24" borderId="22" xfId="86" applyFont="1" applyFill="1" applyBorder="1" applyAlignment="1">
      <alignment horizontal="center" vertical="center" wrapText="1"/>
      <protection/>
    </xf>
    <xf numFmtId="0" fontId="3" fillId="24" borderId="46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</cellXfs>
  <cellStyles count="10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_12.보건및사회보장" xfId="65"/>
    <cellStyle name="쉼표 [0]_기획감사12" xfId="66"/>
    <cellStyle name="스타일 1" xfId="67"/>
    <cellStyle name="안건회계법인" xfId="68"/>
    <cellStyle name="연결된 셀" xfId="69"/>
    <cellStyle name="Followed Hyperlink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 견적기준 FLOW " xfId="80"/>
    <cellStyle name="콤마 [0]_해안선및도서" xfId="81"/>
    <cellStyle name="콤마 [0]_해안선및도서_12.보건및사회보장" xfId="82"/>
    <cellStyle name="콤마_ 견적기준 FLOW " xfId="83"/>
    <cellStyle name="Currency" xfId="84"/>
    <cellStyle name="Currency [0]" xfId="85"/>
    <cellStyle name="표준_12.보건및사회보장" xfId="86"/>
    <cellStyle name="표준_인구" xfId="87"/>
    <cellStyle name="표준_kc-elec system check list" xfId="88"/>
    <cellStyle name="Hyperlink" xfId="89"/>
    <cellStyle name="A¨­￠￢￠O [0]_INQUIRY ￠?￥i¨u¡AAⓒ￢Aⓒª " xfId="90"/>
    <cellStyle name="A¨­￠￢￠O_INQUIRY ￠?￥i¨u¡AAⓒ￢Aⓒª " xfId="91"/>
    <cellStyle name="AeE­ [0]_AMT " xfId="92"/>
    <cellStyle name="AeE­_AMT " xfId="93"/>
    <cellStyle name="AeE¡ⓒ [0]_INQUIRY ￠?￥i¨u¡AAⓒ￢Aⓒª " xfId="94"/>
    <cellStyle name="AeE¡ⓒ_INQUIRY ￠?￥i¨u¡AAⓒ￢Aⓒª " xfId="95"/>
    <cellStyle name="AÞ¸¶ [0]_AN°y(1.25) " xfId="96"/>
    <cellStyle name="AÞ¸¶_AN°y(1.25) " xfId="97"/>
    <cellStyle name="C¡IA¨ª_¡ic¨u¡A¨￢I¨￢¡Æ AN¡Æe " xfId="98"/>
    <cellStyle name="C￥AØ_¿μ¾÷CoE² " xfId="99"/>
    <cellStyle name="Calc Currency (0)" xfId="100"/>
    <cellStyle name="Comma [0]_ SG&amp;A Bridge " xfId="101"/>
    <cellStyle name="Comma_ SG&amp;A Bridge " xfId="102"/>
    <cellStyle name="Comma0" xfId="103"/>
    <cellStyle name="Curren?_x0012_퐀_x0017_?" xfId="104"/>
    <cellStyle name="Currency [0]_ SG&amp;A Bridge " xfId="105"/>
    <cellStyle name="Currency_ SG&amp;A Bridge " xfId="106"/>
    <cellStyle name="Currency0" xfId="107"/>
    <cellStyle name="Date" xfId="108"/>
    <cellStyle name="Fixed" xfId="109"/>
    <cellStyle name="Header1" xfId="110"/>
    <cellStyle name="Header2" xfId="111"/>
    <cellStyle name="Heading 1" xfId="112"/>
    <cellStyle name="Heading 2" xfId="113"/>
    <cellStyle name="Normal_ SG&amp;A Bridge " xfId="114"/>
    <cellStyle name="Percent [2]" xfId="115"/>
    <cellStyle name="subhead" xfId="116"/>
    <cellStyle name="Total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" name="TextBox 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" name="TextBox 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6" name="TextBox 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7" name="TextBox 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8" name="TextBox 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9" name="TextBox 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0" name="TextBox 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1" name="TextBox 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2" name="TextBox 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3" name="TextBox 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4" name="TextBox 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5" name="TextBox 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6" name="TextBox 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7" name="TextBox 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8" name="TextBox 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9" name="TextBox 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0" name="TextBox 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1" name="TextBox 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2" name="TextBox 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3" name="TextBox 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4" name="TextBox 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5" name="TextBox 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6" name="TextBox 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7" name="TextBox 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8" name="TextBox 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9" name="TextBox 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0" name="TextBox 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1" name="TextBox 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2" name="TextBox 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3" name="TextBox 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4" name="TextBox 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5" name="TextBox 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6" name="TextBox 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7" name="TextBox 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8" name="TextBox 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9" name="TextBox 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0" name="TextBox 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1" name="TextBox 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2" name="TextBox 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3" name="TextBox 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4" name="TextBox 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5" name="TextBox 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6" name="TextBox 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7" name="TextBox 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8" name="TextBox 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9" name="TextBox 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0" name="TextBox 1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1" name="TextBox 1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2" name="TextBox 1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3" name="TextBox 1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4" name="TextBox 1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5" name="TextBox 1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6" name="TextBox 1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7" name="TextBox 1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8" name="TextBox 1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9" name="TextBox 1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0" name="TextBox 1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1" name="TextBox 1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2" name="TextBox 1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3" name="TextBox 1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4" name="TextBox 1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5" name="TextBox 1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6" name="TextBox 1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7" name="TextBox 1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8" name="TextBox 1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9" name="TextBox 1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0" name="TextBox 1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1" name="TextBox 1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2" name="TextBox 1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3" name="TextBox 1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4" name="TextBox 1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5" name="TextBox 1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6" name="TextBox 1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7" name="TextBox 1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8" name="TextBox 1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9" name="TextBox 1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0" name="TextBox 1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1" name="TextBox 1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2" name="TextBox 1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3" name="TextBox 1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4" name="TextBox 1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5" name="TextBox 1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6" name="TextBox 1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7" name="TextBox 1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8" name="TextBox 1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9" name="TextBox 1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0" name="TextBox 1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1" name="TextBox 1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2" name="TextBox 1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3" name="TextBox 1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4" name="TextBox 1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5" name="TextBox 1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6" name="TextBox 1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7" name="TextBox 1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8" name="TextBox 1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9" name="TextBox 1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0" name="TextBox 1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1" name="TextBox 1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2" name="TextBox 1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3" name="TextBox 1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4" name="TextBox 1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5" name="TextBox 1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6" name="TextBox 1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7" name="TextBox 1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8" name="TextBox 1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9" name="TextBox 1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0" name="TextBox 1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1" name="TextBox 1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2" name="TextBox 1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3" name="TextBox 1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4" name="TextBox 1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5" name="TextBox 1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6" name="TextBox 1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7" name="TextBox 1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8" name="TextBox 1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9" name="TextBox 1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0" name="TextBox 1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1" name="TextBox 1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2" name="TextBox 1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3" name="TextBox 1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4" name="TextBox 1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5" name="TextBox 1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6" name="TextBox 1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7" name="TextBox 1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8" name="TextBox 1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9" name="TextBox 1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0" name="TextBox 1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1" name="TextBox 1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2" name="TextBox 1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3" name="TextBox 1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4" name="TextBox 1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5" name="TextBox 1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6" name="TextBox 1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7" name="TextBox 1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8" name="TextBox 1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9" name="TextBox 1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0" name="TextBox 1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1" name="TextBox 1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2" name="TextBox 1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3" name="TextBox 1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4" name="TextBox 1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5" name="TextBox 1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6" name="TextBox 1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7" name="TextBox 1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8" name="TextBox 1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9" name="TextBox 1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0" name="TextBox 2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1" name="TextBox 2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2" name="TextBox 2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3" name="TextBox 2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4" name="TextBox 2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5" name="TextBox 2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6" name="TextBox 2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7" name="TextBox 2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8" name="TextBox 2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9" name="TextBox 2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0" name="TextBox 2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1" name="TextBox 2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2" name="TextBox 2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3" name="TextBox 2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4" name="TextBox 2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5" name="TextBox 2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6" name="TextBox 2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7" name="TextBox 2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8" name="TextBox 2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9" name="TextBox 2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0" name="TextBox 2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1" name="TextBox 2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2" name="TextBox 2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3" name="TextBox 2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4" name="TextBox 2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5" name="TextBox 2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6" name="TextBox 2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7" name="TextBox 2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8" name="TextBox 2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9" name="TextBox 2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0" name="TextBox 2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1" name="TextBox 2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2" name="TextBox 2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3" name="TextBox 2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4" name="TextBox 2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5" name="TextBox 2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6" name="TextBox 2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7" name="TextBox 2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8" name="TextBox 2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9" name="TextBox 2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0" name="TextBox 2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1" name="TextBox 2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2" name="TextBox 2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3" name="TextBox 2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4" name="TextBox 2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5" name="TextBox 2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6" name="TextBox 2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7" name="TextBox 2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8" name="TextBox 2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9" name="TextBox 2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0" name="TextBox 2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1" name="TextBox 2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2" name="TextBox 2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3" name="TextBox 2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4" name="TextBox 2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5" name="TextBox 2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6" name="TextBox 2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7" name="TextBox 2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8" name="TextBox 2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9" name="TextBox 2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0" name="TextBox 2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1" name="TextBox 2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2" name="TextBox 2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3" name="TextBox 2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4" name="TextBox 2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5" name="TextBox 2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6" name="TextBox 2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7" name="TextBox 2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8" name="TextBox 2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9" name="TextBox 2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0" name="TextBox 2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1" name="TextBox 2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2" name="TextBox 2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3" name="TextBox 2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4" name="TextBox 2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5" name="TextBox 2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6" name="TextBox 2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7" name="TextBox 2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8" name="TextBox 2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9" name="TextBox 2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0" name="TextBox 2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1" name="TextBox 2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2" name="TextBox 2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3" name="TextBox 2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4" name="TextBox 2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5" name="TextBox 2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6" name="TextBox 2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7" name="TextBox 2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8" name="TextBox 2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9" name="TextBox 2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0" name="TextBox 2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1" name="TextBox 2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2" name="TextBox 2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3" name="TextBox 2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4" name="TextBox 2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5" name="TextBox 2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6" name="TextBox 2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7" name="TextBox 2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8" name="TextBox 2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9" name="TextBox 2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0" name="TextBox 3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1" name="TextBox 3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2" name="TextBox 3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3" name="TextBox 3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4" name="TextBox 3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5" name="TextBox 3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6" name="TextBox 3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7" name="TextBox 3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8" name="TextBox 3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9" name="TextBox 3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0" name="TextBox 3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1" name="TextBox 3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2" name="TextBox 3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3" name="TextBox 3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4" name="TextBox 3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5" name="TextBox 3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6" name="TextBox 3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7" name="TextBox 3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8" name="TextBox 3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9" name="TextBox 3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0" name="TextBox 3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1" name="TextBox 3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2" name="TextBox 3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3" name="TextBox 3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4" name="TextBox 3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5" name="TextBox 3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6" name="TextBox 3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7" name="TextBox 3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8" name="TextBox 3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9" name="TextBox 3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0" name="TextBox 3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1" name="TextBox 3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2" name="TextBox 3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3" name="TextBox 3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4" name="TextBox 3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5" name="TextBox 3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6" name="TextBox 3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7" name="TextBox 3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8" name="TextBox 3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9" name="TextBox 3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0" name="TextBox 3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1" name="TextBox 3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2" name="TextBox 3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3" name="TextBox 3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4" name="TextBox 3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5" name="TextBox 3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6" name="TextBox 3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7" name="TextBox 3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8" name="TextBox 3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9" name="TextBox 3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0" name="TextBox 3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1" name="TextBox 3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2" name="TextBox 3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3" name="TextBox 3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4" name="TextBox 3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5" name="TextBox 3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6" name="TextBox 3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7" name="TextBox 3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8" name="TextBox 3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9" name="TextBox 3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0" name="TextBox 3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1" name="TextBox 3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2" name="TextBox 3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3" name="TextBox 3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4" name="TextBox 3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5" name="TextBox 3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6" name="TextBox 3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7" name="TextBox 3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8" name="TextBox 3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9" name="TextBox 3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0" name="TextBox 3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95250" cy="209550"/>
    <xdr:sp>
      <xdr:nvSpPr>
        <xdr:cNvPr id="371" name="TextBox 371"/>
        <xdr:cNvSpPr txBox="1">
          <a:spLocks noChangeArrowheads="1"/>
        </xdr:cNvSpPr>
      </xdr:nvSpPr>
      <xdr:spPr>
        <a:xfrm>
          <a:off x="20288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2" name="TextBox 3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3" name="TextBox 3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4" name="TextBox 3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5" name="TextBox 3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6" name="TextBox 3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7" name="TextBox 3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8" name="TextBox 3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9" name="TextBox 3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0" name="TextBox 3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1" name="TextBox 3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2" name="TextBox 3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3" name="TextBox 3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4" name="TextBox 3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5" name="TextBox 3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6" name="TextBox 3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7" name="TextBox 3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8" name="TextBox 3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9" name="TextBox 3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0" name="TextBox 3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1" name="TextBox 3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2" name="TextBox 3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3" name="TextBox 3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4" name="TextBox 3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5" name="TextBox 3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6" name="TextBox 3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7" name="TextBox 3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8" name="TextBox 3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9" name="TextBox 3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0" name="TextBox 4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1" name="TextBox 4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2" name="TextBox 4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3" name="TextBox 4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4" name="TextBox 4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5" name="TextBox 4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6" name="TextBox 4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7" name="TextBox 4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8" name="TextBox 4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9" name="TextBox 4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0" name="TextBox 4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1" name="TextBox 4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2" name="TextBox 4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3" name="TextBox 4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4" name="TextBox 4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5" name="TextBox 4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6" name="TextBox 4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7" name="TextBox 4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8" name="TextBox 4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9" name="TextBox 4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0" name="TextBox 4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1" name="TextBox 4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2" name="TextBox 4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3" name="TextBox 4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4" name="TextBox 4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5" name="TextBox 4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6" name="TextBox 4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7" name="TextBox 4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8" name="TextBox 4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9" name="TextBox 4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0" name="TextBox 4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1" name="TextBox 4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2" name="TextBox 4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3" name="TextBox 4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4" name="TextBox 4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5" name="TextBox 4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6" name="TextBox 4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7" name="TextBox 4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8" name="TextBox 4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9" name="TextBox 4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0" name="TextBox 4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1" name="TextBox 4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2" name="TextBox 4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3" name="TextBox 4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4" name="TextBox 4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95250" cy="209550"/>
    <xdr:sp>
      <xdr:nvSpPr>
        <xdr:cNvPr id="445" name="TextBox 445"/>
        <xdr:cNvSpPr txBox="1">
          <a:spLocks noChangeArrowheads="1"/>
        </xdr:cNvSpPr>
      </xdr:nvSpPr>
      <xdr:spPr>
        <a:xfrm>
          <a:off x="21145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6" name="TextBox 4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7" name="TextBox 4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8" name="TextBox 4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9" name="TextBox 4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0" name="TextBox 4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1" name="TextBox 4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2" name="TextBox 4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3" name="TextBox 4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4" name="TextBox 4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5" name="TextBox 4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6" name="TextBox 4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7" name="TextBox 4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8" name="TextBox 4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9" name="TextBox 4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0" name="TextBox 4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1" name="TextBox 4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2" name="TextBox 4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3" name="TextBox 4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4" name="TextBox 4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5" name="TextBox 4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6" name="TextBox 4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7" name="TextBox 4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8" name="TextBox 4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9" name="TextBox 4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0" name="TextBox 4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1" name="TextBox 4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2" name="TextBox 4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3" name="TextBox 4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4" name="TextBox 4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5" name="TextBox 4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6" name="TextBox 4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7" name="TextBox 4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8" name="TextBox 4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9" name="TextBox 4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0" name="TextBox 4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1" name="TextBox 4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2" name="TextBox 4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3" name="TextBox 4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4" name="TextBox 4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5" name="TextBox 4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6" name="TextBox 4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7" name="TextBox 4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8" name="TextBox 4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9" name="TextBox 4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0" name="TextBox 4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1" name="TextBox 4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2" name="TextBox 4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3" name="TextBox 4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4" name="TextBox 4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5" name="TextBox 4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6" name="TextBox 4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7" name="TextBox 4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8" name="TextBox 4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9" name="TextBox 4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0" name="TextBox 5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1" name="TextBox 5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2" name="TextBox 5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3" name="TextBox 5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4" name="TextBox 5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5" name="TextBox 5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6" name="TextBox 5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7" name="TextBox 5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8" name="TextBox 5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9" name="TextBox 5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0" name="TextBox 5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1" name="TextBox 5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2" name="TextBox 5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3" name="TextBox 5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4" name="TextBox 5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5" name="TextBox 5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6" name="TextBox 5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7" name="TextBox 5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8" name="TextBox 5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9" name="TextBox 5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0" name="TextBox 5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1" name="TextBox 5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2" name="TextBox 5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3" name="TextBox 5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4" name="TextBox 5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5" name="TextBox 5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6" name="TextBox 5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7" name="TextBox 5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8" name="TextBox 5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9" name="TextBox 5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0" name="TextBox 5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1" name="TextBox 5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2" name="TextBox 5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3" name="TextBox 5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4" name="TextBox 5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5" name="TextBox 5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6" name="TextBox 5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7" name="TextBox 5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8" name="TextBox 5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9" name="TextBox 5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0" name="TextBox 5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1" name="TextBox 5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2" name="TextBox 5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3" name="TextBox 5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4" name="TextBox 5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5" name="TextBox 5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6" name="TextBox 5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7" name="TextBox 5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8" name="TextBox 5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9" name="TextBox 5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0" name="TextBox 5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1" name="TextBox 5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2" name="TextBox 5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3" name="TextBox 5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54" name="TextBox 55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55" name="TextBox 5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56" name="TextBox 5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57" name="TextBox 5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58" name="TextBox 5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59" name="TextBox 5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0" name="TextBox 5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1" name="TextBox 5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2" name="TextBox 5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3" name="TextBox 5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4" name="TextBox 5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5" name="TextBox 5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6" name="TextBox 5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7" name="TextBox 5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8" name="TextBox 5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69" name="TextBox 5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0" name="TextBox 5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1" name="TextBox 5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2" name="TextBox 5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73" name="TextBox 57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74" name="TextBox 57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5" name="TextBox 5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6" name="TextBox 5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7" name="TextBox 5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8" name="TextBox 5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79" name="TextBox 5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0" name="TextBox 5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1" name="TextBox 5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2" name="TextBox 5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3" name="TextBox 5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4" name="TextBox 5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5" name="TextBox 5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6" name="TextBox 5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7" name="TextBox 5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8" name="TextBox 5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89" name="TextBox 5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0" name="TextBox 5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1" name="TextBox 5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2" name="TextBox 5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93" name="TextBox 59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4" name="TextBox 5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5" name="TextBox 5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6" name="TextBox 5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7" name="TextBox 5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8" name="TextBox 5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599" name="TextBox 5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0" name="TextBox 6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1" name="TextBox 6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2" name="TextBox 6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3" name="TextBox 6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4" name="TextBox 6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5" name="TextBox 6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6" name="TextBox 6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7" name="TextBox 6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8" name="TextBox 6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09" name="TextBox 6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0" name="TextBox 6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1" name="TextBox 6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2" name="TextBox 6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3" name="TextBox 6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4" name="TextBox 6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5" name="TextBox 6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6" name="TextBox 6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7" name="TextBox 6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8" name="TextBox 6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19" name="TextBox 6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0" name="TextBox 6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1" name="TextBox 6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2" name="TextBox 6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3" name="TextBox 6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4" name="TextBox 6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5" name="TextBox 6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6" name="TextBox 6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7" name="TextBox 6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8" name="TextBox 6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29" name="TextBox 6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0" name="TextBox 6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1" name="TextBox 6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2" name="TextBox 6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3" name="TextBox 6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4" name="TextBox 6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5" name="TextBox 6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6" name="TextBox 6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7" name="TextBox 6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8" name="TextBox 6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39" name="TextBox 6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0" name="TextBox 6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1" name="TextBox 6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2" name="TextBox 6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3" name="TextBox 6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4" name="TextBox 6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5" name="TextBox 6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6" name="TextBox 6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7" name="TextBox 6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8" name="TextBox 6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49" name="TextBox 6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0" name="TextBox 6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1" name="TextBox 6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2" name="TextBox 6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3" name="TextBox 6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4" name="TextBox 6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5" name="TextBox 6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6" name="TextBox 6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7" name="TextBox 6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8" name="TextBox 6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59" name="TextBox 6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0" name="TextBox 6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1" name="TextBox 6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2" name="TextBox 6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3" name="TextBox 6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4" name="TextBox 6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665" name="TextBox 665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6" name="TextBox 6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7" name="TextBox 6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8" name="TextBox 6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69" name="TextBox 6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0" name="TextBox 6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1" name="TextBox 6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2" name="TextBox 6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3" name="TextBox 6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4" name="TextBox 6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5" name="TextBox 6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6" name="TextBox 6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7" name="TextBox 6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8" name="TextBox 6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79" name="TextBox 6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0" name="TextBox 6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1" name="TextBox 6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2" name="TextBox 6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3" name="TextBox 6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684" name="TextBox 684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5" name="TextBox 6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6" name="TextBox 6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7" name="TextBox 6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8" name="TextBox 6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89" name="TextBox 6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0" name="TextBox 6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1" name="TextBox 6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2" name="TextBox 6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3" name="TextBox 6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4" name="TextBox 6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5" name="TextBox 6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6" name="TextBox 6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7" name="TextBox 6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8" name="TextBox 6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699" name="TextBox 6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0" name="TextBox 7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1" name="TextBox 7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2" name="TextBox 7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703" name="TextBox 70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4" name="TextBox 7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5" name="TextBox 7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6" name="TextBox 7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7" name="TextBox 7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8" name="TextBox 7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09" name="TextBox 7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0" name="TextBox 7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1" name="TextBox 7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2" name="TextBox 7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3" name="TextBox 7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4" name="TextBox 7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5" name="TextBox 7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6" name="TextBox 7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7" name="TextBox 7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8" name="TextBox 7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19" name="TextBox 7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0" name="TextBox 7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1" name="TextBox 7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2" name="TextBox 7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3" name="TextBox 7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4" name="TextBox 7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5" name="TextBox 7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6" name="TextBox 7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7" name="TextBox 7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8" name="TextBox 7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29" name="TextBox 7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0" name="TextBox 7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1" name="TextBox 7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2" name="TextBox 7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3" name="TextBox 7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4" name="TextBox 7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5" name="TextBox 7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6" name="TextBox 7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7" name="TextBox 7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8" name="TextBox 7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39" name="TextBox 7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0" name="TextBox 7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1" name="TextBox 7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2" name="TextBox 7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3" name="TextBox 7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4" name="TextBox 7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5" name="TextBox 7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6" name="TextBox 7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7" name="TextBox 7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8" name="TextBox 7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49" name="TextBox 7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0" name="TextBox 7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1" name="TextBox 7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2" name="TextBox 7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3" name="TextBox 7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4" name="TextBox 7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5" name="TextBox 7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6" name="TextBox 7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7" name="TextBox 7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8" name="TextBox 7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59" name="TextBox 7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0" name="TextBox 7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1" name="TextBox 7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2" name="TextBox 7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3" name="TextBox 7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4" name="TextBox 7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5" name="TextBox 7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6" name="TextBox 7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7" name="TextBox 7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8" name="TextBox 7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69" name="TextBox 7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0" name="TextBox 7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1" name="TextBox 7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2" name="TextBox 7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3" name="TextBox 7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4" name="TextBox 7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5" name="TextBox 7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6" name="TextBox 7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7" name="TextBox 7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8" name="TextBox 7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79" name="TextBox 7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0" name="TextBox 7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1" name="TextBox 7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2" name="TextBox 7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3" name="TextBox 7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4" name="TextBox 7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5" name="TextBox 7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6" name="TextBox 7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7" name="TextBox 7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8" name="TextBox 7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89" name="TextBox 7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0" name="TextBox 7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1" name="TextBox 7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2" name="TextBox 7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3" name="TextBox 7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4" name="TextBox 7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5" name="TextBox 7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6" name="TextBox 7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7" name="TextBox 7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8" name="TextBox 7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799" name="TextBox 7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0" name="TextBox 8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1" name="TextBox 8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2" name="TextBox 8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3" name="TextBox 8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4" name="TextBox 8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5" name="TextBox 8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6" name="TextBox 8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7" name="TextBox 8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8" name="TextBox 8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09" name="TextBox 8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0" name="TextBox 8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1" name="TextBox 8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2" name="TextBox 8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3" name="TextBox 8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4" name="TextBox 8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5" name="TextBox 8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6" name="TextBox 8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7" name="TextBox 8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8" name="TextBox 8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19" name="TextBox 8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0" name="TextBox 8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1" name="TextBox 8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2" name="TextBox 8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3" name="TextBox 8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4" name="TextBox 8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5" name="TextBox 8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6" name="TextBox 8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7" name="TextBox 8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8" name="TextBox 8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29" name="TextBox 8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0" name="TextBox 8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1" name="TextBox 8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2" name="TextBox 8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3" name="TextBox 8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4" name="TextBox 8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5" name="TextBox 8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6" name="TextBox 8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7" name="TextBox 8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8" name="TextBox 8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39" name="TextBox 8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0" name="TextBox 8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1" name="TextBox 8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2" name="TextBox 8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3" name="TextBox 8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4" name="TextBox 8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5" name="TextBox 8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6" name="TextBox 8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7" name="TextBox 8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8" name="TextBox 8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49" name="TextBox 8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0" name="TextBox 8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1" name="TextBox 8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2" name="TextBox 8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3" name="TextBox 8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4" name="TextBox 8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5" name="TextBox 8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6" name="TextBox 8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7" name="TextBox 8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8" name="TextBox 8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59" name="TextBox 8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0" name="TextBox 8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1" name="TextBox 8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2" name="TextBox 8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3" name="TextBox 8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4" name="TextBox 8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5" name="TextBox 8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6" name="TextBox 8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7" name="TextBox 8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8" name="TextBox 8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69" name="TextBox 8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0" name="TextBox 8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1" name="TextBox 8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2" name="TextBox 8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3" name="TextBox 8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4" name="TextBox 8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5" name="TextBox 8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6" name="TextBox 8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7" name="TextBox 8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8" name="TextBox 8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79" name="TextBox 8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0" name="TextBox 8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1" name="TextBox 8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2" name="TextBox 8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3" name="TextBox 8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4" name="TextBox 8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5" name="TextBox 8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886" name="TextBox 886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7" name="TextBox 8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8" name="TextBox 8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89" name="TextBox 8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0" name="TextBox 8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1" name="TextBox 8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2" name="TextBox 8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3" name="TextBox 8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4" name="TextBox 8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5" name="TextBox 8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6" name="TextBox 8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7" name="TextBox 8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8" name="TextBox 89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899" name="TextBox 8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0" name="TextBox 9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1" name="TextBox 9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2" name="TextBox 9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3" name="TextBox 9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4" name="TextBox 9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905" name="TextBox 905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6" name="TextBox 9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7" name="TextBox 9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8" name="TextBox 9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09" name="TextBox 9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0" name="TextBox 9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1" name="TextBox 9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2" name="TextBox 9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3" name="TextBox 9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4" name="TextBox 9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5" name="TextBox 9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6" name="TextBox 9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7" name="TextBox 9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8" name="TextBox 9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19" name="TextBox 9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0" name="TextBox 9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1" name="TextBox 9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2" name="TextBox 9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3" name="TextBox 9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0" cy="209550"/>
    <xdr:sp>
      <xdr:nvSpPr>
        <xdr:cNvPr id="924" name="TextBox 924"/>
        <xdr:cNvSpPr txBox="1">
          <a:spLocks noChangeArrowheads="1"/>
        </xdr:cNvSpPr>
      </xdr:nvSpPr>
      <xdr:spPr>
        <a:xfrm>
          <a:off x="2571750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5" name="TextBox 9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6" name="TextBox 9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7" name="TextBox 9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8" name="TextBox 9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29" name="TextBox 9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0" name="TextBox 9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1" name="TextBox 9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2" name="TextBox 9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3" name="TextBox 9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4" name="TextBox 9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5" name="TextBox 9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6" name="TextBox 9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7" name="TextBox 9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8" name="TextBox 9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39" name="TextBox 9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0" name="TextBox 9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1" name="TextBox 9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2" name="TextBox 9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3" name="TextBox 9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4" name="TextBox 9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5" name="TextBox 9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6" name="TextBox 9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7" name="TextBox 9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8" name="TextBox 9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49" name="TextBox 9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0" name="TextBox 9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1" name="TextBox 9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2" name="TextBox 9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3" name="TextBox 9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4" name="TextBox 9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5" name="TextBox 9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6" name="TextBox 9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7" name="TextBox 9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8" name="TextBox 9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59" name="TextBox 9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0" name="TextBox 9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1" name="TextBox 9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2" name="TextBox 9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3" name="TextBox 9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4" name="TextBox 9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5" name="TextBox 9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6" name="TextBox 9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7" name="TextBox 9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8" name="TextBox 9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69" name="TextBox 9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0" name="TextBox 9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1" name="TextBox 9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2" name="TextBox 9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3" name="TextBox 9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4" name="TextBox 9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5" name="TextBox 9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6" name="TextBox 9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7" name="TextBox 9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8" name="TextBox 9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79" name="TextBox 9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0" name="TextBox 9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1" name="TextBox 9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2" name="TextBox 9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3" name="TextBox 98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4" name="TextBox 98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5" name="TextBox 98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6" name="TextBox 98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7" name="TextBox 98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8" name="TextBox 98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89" name="TextBox 98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0" name="TextBox 99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1" name="TextBox 99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2" name="TextBox 99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3" name="TextBox 99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4" name="TextBox 99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5" name="TextBox 99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6" name="TextBox 99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7" name="TextBox 99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09550"/>
    <xdr:sp>
      <xdr:nvSpPr>
        <xdr:cNvPr id="998" name="TextBox 998"/>
        <xdr:cNvSpPr txBox="1">
          <a:spLocks noChangeArrowheads="1"/>
        </xdr:cNvSpPr>
      </xdr:nvSpPr>
      <xdr:spPr>
        <a:xfrm>
          <a:off x="211455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999" name="TextBox 99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0" name="TextBox 100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1" name="TextBox 100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2" name="TextBox 100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3" name="TextBox 100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4" name="TextBox 100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5" name="TextBox 100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6" name="TextBox 100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7" name="TextBox 100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8" name="TextBox 100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09" name="TextBox 100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0" name="TextBox 10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1" name="TextBox 10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2" name="TextBox 10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3" name="TextBox 10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4" name="TextBox 10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5" name="TextBox 10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6" name="TextBox 10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7" name="TextBox 10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8" name="TextBox 10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19" name="TextBox 10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0" name="TextBox 10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1" name="TextBox 10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2" name="TextBox 10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3" name="TextBox 10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4" name="TextBox 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5" name="TextBox 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6" name="TextBox 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7" name="TextBox 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8" name="TextBox 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29" name="TextBox 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0" name="TextBox 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1" name="TextBox 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2" name="TextBox 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3" name="TextBox 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4" name="TextBox 1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5" name="TextBox 1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6" name="TextBox 1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7" name="TextBox 1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8" name="TextBox 1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39" name="TextBox 1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0" name="TextBox 1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1" name="TextBox 1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2" name="TextBox 1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3" name="TextBox 1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4" name="TextBox 2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5" name="TextBox 2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6" name="TextBox 2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7" name="TextBox 2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8" name="TextBox 2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49" name="TextBox 2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0" name="TextBox 2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1" name="TextBox 2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2" name="TextBox 2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3" name="TextBox 2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4" name="TextBox 3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5" name="TextBox 3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6" name="TextBox 3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7" name="TextBox 3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8" name="TextBox 3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59" name="TextBox 3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0" name="TextBox 3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1" name="TextBox 3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2" name="TextBox 3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3" name="TextBox 3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4" name="TextBox 4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5" name="TextBox 4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6" name="TextBox 4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7" name="TextBox 4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8" name="TextBox 4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69" name="TextBox 4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0" name="TextBox 4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1" name="TextBox 4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2" name="TextBox 4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3" name="TextBox 4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4" name="TextBox 5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5" name="TextBox 5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6" name="TextBox 5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7" name="TextBox 5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8" name="TextBox 5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79" name="TextBox 5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0" name="TextBox 5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1" name="TextBox 5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2" name="TextBox 5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3" name="TextBox 5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4" name="TextBox 6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5" name="TextBox 6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6" name="TextBox 6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7" name="TextBox 6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8" name="TextBox 6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89" name="TextBox 6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0" name="TextBox 6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1" name="TextBox 6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2" name="TextBox 6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3" name="TextBox 6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4" name="TextBox 7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5" name="TextBox 7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6" name="TextBox 7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7" name="TextBox 73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8" name="TextBox 74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099" name="TextBox 75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0" name="TextBox 76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1" name="TextBox 77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2" name="TextBox 78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3" name="TextBox 79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4" name="TextBox 80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5" name="TextBox 81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95250" cy="209550"/>
    <xdr:sp>
      <xdr:nvSpPr>
        <xdr:cNvPr id="1106" name="TextBox 82"/>
        <xdr:cNvSpPr txBox="1">
          <a:spLocks noChangeArrowheads="1"/>
        </xdr:cNvSpPr>
      </xdr:nvSpPr>
      <xdr:spPr>
        <a:xfrm>
          <a:off x="1981200" y="4133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85" workbookViewId="0" topLeftCell="A1">
      <selection activeCell="A1" sqref="A1:AA1"/>
    </sheetView>
  </sheetViews>
  <sheetFormatPr defaultColWidth="8.88671875" defaultRowHeight="13.5"/>
  <cols>
    <col min="1" max="1" width="10.4453125" style="287" customWidth="1"/>
    <col min="2" max="2" width="6.10546875" style="287" customWidth="1"/>
    <col min="3" max="4" width="5.5546875" style="287" customWidth="1"/>
    <col min="5" max="5" width="4.6640625" style="287" customWidth="1"/>
    <col min="6" max="6" width="5.5546875" style="287" customWidth="1"/>
    <col min="7" max="7" width="4.6640625" style="287" customWidth="1"/>
    <col min="8" max="8" width="5.5546875" style="287" customWidth="1"/>
    <col min="9" max="9" width="4.5546875" style="287" customWidth="1"/>
    <col min="10" max="10" width="5.5546875" style="287" customWidth="1"/>
    <col min="11" max="11" width="4.4453125" style="287" customWidth="1"/>
    <col min="12" max="12" width="5.5546875" style="287" customWidth="1"/>
    <col min="13" max="13" width="4.3359375" style="287" customWidth="1"/>
    <col min="14" max="14" width="5.5546875" style="287" customWidth="1"/>
    <col min="15" max="15" width="4.77734375" style="287" customWidth="1"/>
    <col min="16" max="24" width="5.5546875" style="287" customWidth="1"/>
    <col min="25" max="26" width="4.6640625" style="287" customWidth="1"/>
    <col min="27" max="27" width="5.4453125" style="287" customWidth="1"/>
    <col min="28" max="28" width="9.3359375" style="287" customWidth="1"/>
    <col min="29" max="16384" width="7.10546875" style="287" customWidth="1"/>
  </cols>
  <sheetData>
    <row r="1" spans="1:27" s="253" customFormat="1" ht="26.25" customHeight="1">
      <c r="A1" s="961" t="s">
        <v>597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</row>
    <row r="2" spans="1:28" s="251" customFormat="1" ht="19.5" customHeight="1">
      <c r="A2" s="251" t="s">
        <v>598</v>
      </c>
      <c r="AB2" s="254" t="s">
        <v>599</v>
      </c>
    </row>
    <row r="3" spans="1:28" s="251" customFormat="1" ht="27" customHeight="1">
      <c r="A3" s="962" t="s">
        <v>240</v>
      </c>
      <c r="B3" s="963" t="s">
        <v>600</v>
      </c>
      <c r="C3" s="980"/>
      <c r="D3" s="979" t="s">
        <v>601</v>
      </c>
      <c r="E3" s="980"/>
      <c r="F3" s="963" t="s">
        <v>602</v>
      </c>
      <c r="G3" s="980"/>
      <c r="H3" s="979" t="s">
        <v>603</v>
      </c>
      <c r="I3" s="980"/>
      <c r="J3" s="963" t="s">
        <v>604</v>
      </c>
      <c r="K3" s="980"/>
      <c r="L3" s="979" t="s">
        <v>241</v>
      </c>
      <c r="M3" s="980"/>
      <c r="N3" s="979" t="s">
        <v>242</v>
      </c>
      <c r="O3" s="964"/>
      <c r="P3" s="963" t="s">
        <v>243</v>
      </c>
      <c r="Q3" s="980"/>
      <c r="R3" s="979" t="s">
        <v>605</v>
      </c>
      <c r="S3" s="980"/>
      <c r="T3" s="982" t="s">
        <v>606</v>
      </c>
      <c r="U3" s="960"/>
      <c r="V3" s="982" t="s">
        <v>244</v>
      </c>
      <c r="W3" s="983"/>
      <c r="X3" s="257" t="s">
        <v>607</v>
      </c>
      <c r="Y3" s="256" t="s">
        <v>608</v>
      </c>
      <c r="Z3" s="257" t="s">
        <v>609</v>
      </c>
      <c r="AA3" s="257" t="s">
        <v>609</v>
      </c>
      <c r="AB3" s="975" t="s">
        <v>493</v>
      </c>
    </row>
    <row r="4" spans="1:28" s="251" customFormat="1" ht="27" customHeight="1">
      <c r="A4" s="981"/>
      <c r="B4" s="976"/>
      <c r="C4" s="981"/>
      <c r="D4" s="976"/>
      <c r="E4" s="981"/>
      <c r="F4" s="976"/>
      <c r="G4" s="981"/>
      <c r="H4" s="976"/>
      <c r="I4" s="981"/>
      <c r="J4" s="984" t="s">
        <v>610</v>
      </c>
      <c r="K4" s="981"/>
      <c r="L4" s="976" t="s">
        <v>611</v>
      </c>
      <c r="M4" s="981"/>
      <c r="N4" s="984" t="s">
        <v>612</v>
      </c>
      <c r="O4" s="985"/>
      <c r="P4" s="959" t="s">
        <v>245</v>
      </c>
      <c r="Q4" s="978"/>
      <c r="R4" s="977" t="s">
        <v>245</v>
      </c>
      <c r="S4" s="978"/>
      <c r="T4" s="984" t="s">
        <v>613</v>
      </c>
      <c r="U4" s="981"/>
      <c r="V4" s="976" t="s">
        <v>246</v>
      </c>
      <c r="W4" s="981"/>
      <c r="X4" s="262" t="s">
        <v>614</v>
      </c>
      <c r="Y4" s="263"/>
      <c r="Z4" s="262" t="s">
        <v>615</v>
      </c>
      <c r="AA4" s="262" t="s">
        <v>616</v>
      </c>
      <c r="AB4" s="976"/>
    </row>
    <row r="5" spans="1:28" s="251" customFormat="1" ht="27" customHeight="1">
      <c r="A5" s="981"/>
      <c r="B5" s="972" t="s">
        <v>617</v>
      </c>
      <c r="C5" s="973"/>
      <c r="D5" s="974" t="s">
        <v>618</v>
      </c>
      <c r="E5" s="973"/>
      <c r="F5" s="974" t="s">
        <v>619</v>
      </c>
      <c r="G5" s="973"/>
      <c r="H5" s="974" t="s">
        <v>620</v>
      </c>
      <c r="I5" s="973"/>
      <c r="J5" s="974" t="s">
        <v>621</v>
      </c>
      <c r="K5" s="973"/>
      <c r="L5" s="972" t="s">
        <v>622</v>
      </c>
      <c r="M5" s="973"/>
      <c r="N5" s="974" t="s">
        <v>621</v>
      </c>
      <c r="O5" s="973"/>
      <c r="P5" s="972" t="s">
        <v>621</v>
      </c>
      <c r="Q5" s="973"/>
      <c r="R5" s="972" t="s">
        <v>623</v>
      </c>
      <c r="S5" s="973"/>
      <c r="T5" s="974" t="s">
        <v>623</v>
      </c>
      <c r="U5" s="973"/>
      <c r="V5" s="972" t="s">
        <v>623</v>
      </c>
      <c r="W5" s="973"/>
      <c r="X5" s="266" t="s">
        <v>624</v>
      </c>
      <c r="Y5" s="260"/>
      <c r="Z5" s="266"/>
      <c r="AA5" s="266" t="s">
        <v>625</v>
      </c>
      <c r="AB5" s="976"/>
    </row>
    <row r="6" spans="1:28" s="251" customFormat="1" ht="27" customHeight="1">
      <c r="A6" s="981"/>
      <c r="B6" s="257" t="s">
        <v>626</v>
      </c>
      <c r="C6" s="255" t="s">
        <v>627</v>
      </c>
      <c r="D6" s="257" t="s">
        <v>626</v>
      </c>
      <c r="E6" s="255" t="s">
        <v>627</v>
      </c>
      <c r="F6" s="257" t="s">
        <v>626</v>
      </c>
      <c r="G6" s="255" t="s">
        <v>627</v>
      </c>
      <c r="H6" s="262" t="s">
        <v>626</v>
      </c>
      <c r="I6" s="267" t="s">
        <v>627</v>
      </c>
      <c r="J6" s="262" t="s">
        <v>626</v>
      </c>
      <c r="K6" s="267" t="s">
        <v>627</v>
      </c>
      <c r="L6" s="262" t="s">
        <v>626</v>
      </c>
      <c r="M6" s="267" t="s">
        <v>627</v>
      </c>
      <c r="N6" s="262" t="s">
        <v>626</v>
      </c>
      <c r="O6" s="267" t="s">
        <v>627</v>
      </c>
      <c r="P6" s="262" t="s">
        <v>626</v>
      </c>
      <c r="Q6" s="267" t="s">
        <v>627</v>
      </c>
      <c r="R6" s="262" t="s">
        <v>626</v>
      </c>
      <c r="S6" s="267" t="s">
        <v>627</v>
      </c>
      <c r="T6" s="262" t="s">
        <v>626</v>
      </c>
      <c r="U6" s="267" t="s">
        <v>627</v>
      </c>
      <c r="V6" s="262" t="s">
        <v>626</v>
      </c>
      <c r="W6" s="267" t="s">
        <v>627</v>
      </c>
      <c r="X6" s="266" t="s">
        <v>624</v>
      </c>
      <c r="Y6" s="260"/>
      <c r="Z6" s="266" t="s">
        <v>628</v>
      </c>
      <c r="AA6" s="266" t="s">
        <v>629</v>
      </c>
      <c r="AB6" s="976"/>
    </row>
    <row r="7" spans="1:28" s="251" customFormat="1" ht="27" customHeight="1">
      <c r="A7" s="981"/>
      <c r="B7" s="266"/>
      <c r="C7" s="259"/>
      <c r="D7" s="266"/>
      <c r="E7" s="259"/>
      <c r="F7" s="266"/>
      <c r="G7" s="259"/>
      <c r="H7" s="266"/>
      <c r="I7" s="259"/>
      <c r="J7" s="266"/>
      <c r="K7" s="259"/>
      <c r="L7" s="266"/>
      <c r="M7" s="259"/>
      <c r="N7" s="266"/>
      <c r="O7" s="259"/>
      <c r="P7" s="266"/>
      <c r="Q7" s="259"/>
      <c r="R7" s="266"/>
      <c r="S7" s="259"/>
      <c r="T7" s="266"/>
      <c r="U7" s="259"/>
      <c r="V7" s="266"/>
      <c r="W7" s="259"/>
      <c r="X7" s="266" t="s">
        <v>630</v>
      </c>
      <c r="Y7" s="260" t="s">
        <v>630</v>
      </c>
      <c r="Z7" s="266" t="s">
        <v>629</v>
      </c>
      <c r="AA7" s="266" t="s">
        <v>631</v>
      </c>
      <c r="AB7" s="976"/>
    </row>
    <row r="8" spans="1:28" s="269" customFormat="1" ht="27" customHeight="1">
      <c r="A8" s="973"/>
      <c r="B8" s="268" t="s">
        <v>632</v>
      </c>
      <c r="C8" s="265" t="s">
        <v>633</v>
      </c>
      <c r="D8" s="268" t="s">
        <v>632</v>
      </c>
      <c r="E8" s="265" t="s">
        <v>633</v>
      </c>
      <c r="F8" s="268" t="s">
        <v>632</v>
      </c>
      <c r="G8" s="265" t="s">
        <v>633</v>
      </c>
      <c r="H8" s="268" t="s">
        <v>632</v>
      </c>
      <c r="I8" s="265" t="s">
        <v>633</v>
      </c>
      <c r="J8" s="268" t="s">
        <v>632</v>
      </c>
      <c r="K8" s="265" t="s">
        <v>633</v>
      </c>
      <c r="L8" s="268" t="s">
        <v>632</v>
      </c>
      <c r="M8" s="265" t="s">
        <v>633</v>
      </c>
      <c r="N8" s="268" t="s">
        <v>632</v>
      </c>
      <c r="O8" s="265" t="s">
        <v>633</v>
      </c>
      <c r="P8" s="268" t="s">
        <v>632</v>
      </c>
      <c r="Q8" s="265" t="s">
        <v>633</v>
      </c>
      <c r="R8" s="268" t="s">
        <v>632</v>
      </c>
      <c r="S8" s="265" t="s">
        <v>633</v>
      </c>
      <c r="T8" s="268" t="s">
        <v>632</v>
      </c>
      <c r="U8" s="265" t="s">
        <v>633</v>
      </c>
      <c r="V8" s="268" t="s">
        <v>632</v>
      </c>
      <c r="W8" s="265" t="s">
        <v>633</v>
      </c>
      <c r="X8" s="268" t="s">
        <v>623</v>
      </c>
      <c r="Y8" s="264" t="s">
        <v>634</v>
      </c>
      <c r="Z8" s="268" t="s">
        <v>634</v>
      </c>
      <c r="AA8" s="268" t="s">
        <v>635</v>
      </c>
      <c r="AB8" s="972"/>
    </row>
    <row r="9" spans="1:28" s="277" customFormat="1" ht="36.75" customHeight="1">
      <c r="A9" s="270" t="s">
        <v>247</v>
      </c>
      <c r="B9" s="271">
        <f aca="true" t="shared" si="0" ref="B9:C13">SUM(D9,F9,H9,J9,L9,N9,P9,R9,T9,V9)</f>
        <v>434</v>
      </c>
      <c r="C9" s="272">
        <f t="shared" si="0"/>
        <v>2520</v>
      </c>
      <c r="D9" s="271">
        <v>5</v>
      </c>
      <c r="E9" s="271">
        <v>1405</v>
      </c>
      <c r="F9" s="271">
        <v>2</v>
      </c>
      <c r="G9" s="271">
        <v>364</v>
      </c>
      <c r="H9" s="271">
        <v>229</v>
      </c>
      <c r="I9" s="271">
        <v>566</v>
      </c>
      <c r="J9" s="273" t="s">
        <v>199</v>
      </c>
      <c r="K9" s="273" t="s">
        <v>199</v>
      </c>
      <c r="L9" s="271">
        <v>1</v>
      </c>
      <c r="M9" s="271">
        <v>119</v>
      </c>
      <c r="N9" s="271">
        <v>107</v>
      </c>
      <c r="O9" s="274" t="s">
        <v>199</v>
      </c>
      <c r="P9" s="271">
        <v>1</v>
      </c>
      <c r="Q9" s="274">
        <v>54</v>
      </c>
      <c r="R9" s="271">
        <v>83</v>
      </c>
      <c r="S9" s="275" t="s">
        <v>199</v>
      </c>
      <c r="T9" s="271">
        <v>1</v>
      </c>
      <c r="U9" s="274" t="s">
        <v>199</v>
      </c>
      <c r="V9" s="271">
        <v>5</v>
      </c>
      <c r="W9" s="271">
        <v>12</v>
      </c>
      <c r="X9" s="274" t="s">
        <v>199</v>
      </c>
      <c r="Y9" s="274" t="s">
        <v>199</v>
      </c>
      <c r="Z9" s="274" t="s">
        <v>199</v>
      </c>
      <c r="AA9" s="274" t="s">
        <v>199</v>
      </c>
      <c r="AB9" s="276" t="s">
        <v>222</v>
      </c>
    </row>
    <row r="10" spans="1:28" s="277" customFormat="1" ht="36.75" customHeight="1">
      <c r="A10" s="270" t="s">
        <v>239</v>
      </c>
      <c r="B10" s="271">
        <f t="shared" si="0"/>
        <v>446</v>
      </c>
      <c r="C10" s="272">
        <f t="shared" si="0"/>
        <v>2990</v>
      </c>
      <c r="D10" s="271">
        <v>5</v>
      </c>
      <c r="E10" s="271">
        <v>1503</v>
      </c>
      <c r="F10" s="271">
        <v>3</v>
      </c>
      <c r="G10" s="271">
        <v>507</v>
      </c>
      <c r="H10" s="271">
        <v>231</v>
      </c>
      <c r="I10" s="271">
        <v>604</v>
      </c>
      <c r="J10" s="273" t="s">
        <v>199</v>
      </c>
      <c r="K10" s="273" t="s">
        <v>199</v>
      </c>
      <c r="L10" s="271">
        <v>4</v>
      </c>
      <c r="M10" s="271">
        <v>310</v>
      </c>
      <c r="N10" s="271">
        <v>110</v>
      </c>
      <c r="O10" s="274" t="s">
        <v>199</v>
      </c>
      <c r="P10" s="271">
        <v>1</v>
      </c>
      <c r="Q10" s="274">
        <v>54</v>
      </c>
      <c r="R10" s="271">
        <v>86</v>
      </c>
      <c r="S10" s="275" t="s">
        <v>199</v>
      </c>
      <c r="T10" s="271">
        <v>1</v>
      </c>
      <c r="U10" s="274" t="s">
        <v>199</v>
      </c>
      <c r="V10" s="271">
        <v>5</v>
      </c>
      <c r="W10" s="271">
        <v>12</v>
      </c>
      <c r="X10" s="274" t="s">
        <v>199</v>
      </c>
      <c r="Y10" s="274" t="s">
        <v>199</v>
      </c>
      <c r="Z10" s="274" t="s">
        <v>199</v>
      </c>
      <c r="AA10" s="274" t="s">
        <v>199</v>
      </c>
      <c r="AB10" s="276" t="s">
        <v>194</v>
      </c>
    </row>
    <row r="11" spans="1:28" s="277" customFormat="1" ht="36.75" customHeight="1">
      <c r="A11" s="270" t="s">
        <v>195</v>
      </c>
      <c r="B11" s="271">
        <f t="shared" si="0"/>
        <v>447</v>
      </c>
      <c r="C11" s="272">
        <f t="shared" si="0"/>
        <v>3243</v>
      </c>
      <c r="D11" s="271">
        <v>5</v>
      </c>
      <c r="E11" s="271">
        <v>1564</v>
      </c>
      <c r="F11" s="271">
        <v>3</v>
      </c>
      <c r="G11" s="271">
        <v>583</v>
      </c>
      <c r="H11" s="271">
        <v>228</v>
      </c>
      <c r="I11" s="271">
        <v>587</v>
      </c>
      <c r="J11" s="273">
        <v>1</v>
      </c>
      <c r="K11" s="273">
        <v>160</v>
      </c>
      <c r="L11" s="271">
        <v>3</v>
      </c>
      <c r="M11" s="271">
        <v>283</v>
      </c>
      <c r="N11" s="271">
        <v>110</v>
      </c>
      <c r="O11" s="274" t="s">
        <v>197</v>
      </c>
      <c r="P11" s="271">
        <v>1</v>
      </c>
      <c r="Q11" s="274">
        <v>54</v>
      </c>
      <c r="R11" s="271">
        <v>90</v>
      </c>
      <c r="S11" s="275" t="s">
        <v>197</v>
      </c>
      <c r="T11" s="271">
        <v>1</v>
      </c>
      <c r="U11" s="274" t="s">
        <v>197</v>
      </c>
      <c r="V11" s="271">
        <v>5</v>
      </c>
      <c r="W11" s="271">
        <v>12</v>
      </c>
      <c r="X11" s="274" t="s">
        <v>197</v>
      </c>
      <c r="Y11" s="274">
        <v>3</v>
      </c>
      <c r="Z11" s="274">
        <v>7</v>
      </c>
      <c r="AA11" s="274">
        <v>23</v>
      </c>
      <c r="AB11" s="276" t="s">
        <v>195</v>
      </c>
    </row>
    <row r="12" spans="1:28" s="284" customFormat="1" ht="36.75" customHeight="1">
      <c r="A12" s="278" t="s">
        <v>224</v>
      </c>
      <c r="B12" s="271">
        <f t="shared" si="0"/>
        <v>444</v>
      </c>
      <c r="C12" s="272">
        <f t="shared" si="0"/>
        <v>3352</v>
      </c>
      <c r="D12" s="280">
        <v>5</v>
      </c>
      <c r="E12" s="280">
        <v>1758</v>
      </c>
      <c r="F12" s="280">
        <v>3</v>
      </c>
      <c r="G12" s="280">
        <v>535</v>
      </c>
      <c r="H12" s="280">
        <v>224</v>
      </c>
      <c r="I12" s="280">
        <v>547</v>
      </c>
      <c r="J12" s="280">
        <v>1</v>
      </c>
      <c r="K12" s="280">
        <v>175</v>
      </c>
      <c r="L12" s="280">
        <v>3</v>
      </c>
      <c r="M12" s="280">
        <v>271</v>
      </c>
      <c r="N12" s="280">
        <v>111</v>
      </c>
      <c r="O12" s="281" t="s">
        <v>197</v>
      </c>
      <c r="P12" s="280">
        <v>1</v>
      </c>
      <c r="Q12" s="280">
        <v>54</v>
      </c>
      <c r="R12" s="280">
        <v>90</v>
      </c>
      <c r="S12" s="282" t="s">
        <v>197</v>
      </c>
      <c r="T12" s="280">
        <v>1</v>
      </c>
      <c r="U12" s="281" t="s">
        <v>197</v>
      </c>
      <c r="V12" s="280">
        <v>5</v>
      </c>
      <c r="W12" s="280">
        <v>12</v>
      </c>
      <c r="X12" s="281" t="s">
        <v>197</v>
      </c>
      <c r="Y12" s="280">
        <v>3</v>
      </c>
      <c r="Z12" s="280">
        <v>7</v>
      </c>
      <c r="AA12" s="280">
        <v>23</v>
      </c>
      <c r="AB12" s="283" t="s">
        <v>224</v>
      </c>
    </row>
    <row r="13" spans="1:28" s="290" customFormat="1" ht="36.75" customHeight="1">
      <c r="A13" s="288" t="s">
        <v>196</v>
      </c>
      <c r="B13" s="291">
        <f t="shared" si="0"/>
        <v>524</v>
      </c>
      <c r="C13" s="292">
        <f t="shared" si="0"/>
        <v>3665</v>
      </c>
      <c r="D13" s="293">
        <v>5</v>
      </c>
      <c r="E13" s="293">
        <v>1817</v>
      </c>
      <c r="F13" s="293">
        <v>4</v>
      </c>
      <c r="G13" s="293">
        <v>719</v>
      </c>
      <c r="H13" s="293">
        <v>261</v>
      </c>
      <c r="I13" s="293">
        <v>576</v>
      </c>
      <c r="J13" s="293">
        <v>1</v>
      </c>
      <c r="K13" s="293">
        <v>175</v>
      </c>
      <c r="L13" s="293">
        <v>4</v>
      </c>
      <c r="M13" s="293">
        <v>312</v>
      </c>
      <c r="N13" s="293">
        <v>125</v>
      </c>
      <c r="O13" s="294" t="s">
        <v>199</v>
      </c>
      <c r="P13" s="293">
        <v>1</v>
      </c>
      <c r="Q13" s="293">
        <v>54</v>
      </c>
      <c r="R13" s="293">
        <v>117</v>
      </c>
      <c r="S13" s="295" t="s">
        <v>199</v>
      </c>
      <c r="T13" s="293">
        <v>1</v>
      </c>
      <c r="U13" s="294" t="s">
        <v>199</v>
      </c>
      <c r="V13" s="293">
        <v>5</v>
      </c>
      <c r="W13" s="293">
        <v>12</v>
      </c>
      <c r="X13" s="294" t="s">
        <v>199</v>
      </c>
      <c r="Y13" s="293">
        <v>3</v>
      </c>
      <c r="Z13" s="293">
        <v>7</v>
      </c>
      <c r="AA13" s="293">
        <v>23</v>
      </c>
      <c r="AB13" s="289" t="s">
        <v>248</v>
      </c>
    </row>
    <row r="14" spans="1:28" s="327" customFormat="1" ht="15.75" customHeight="1">
      <c r="A14" s="327" t="s">
        <v>1011</v>
      </c>
      <c r="R14" s="971" t="s">
        <v>1012</v>
      </c>
      <c r="S14" s="971"/>
      <c r="T14" s="971"/>
      <c r="U14" s="971"/>
      <c r="V14" s="971"/>
      <c r="W14" s="971"/>
      <c r="X14" s="971"/>
      <c r="Y14" s="971"/>
      <c r="Z14" s="971"/>
      <c r="AA14" s="971"/>
      <c r="AB14" s="971"/>
    </row>
    <row r="15" spans="1:28" s="503" customFormat="1" ht="15.75" customHeight="1">
      <c r="A15" s="328" t="s">
        <v>1013</v>
      </c>
      <c r="B15" s="328"/>
      <c r="C15" s="328"/>
      <c r="D15" s="328"/>
      <c r="E15" s="328"/>
      <c r="R15" s="327" t="s">
        <v>1014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19" s="327" customFormat="1" ht="15.75" customHeight="1">
      <c r="A16" s="327" t="s">
        <v>1015</v>
      </c>
      <c r="S16" s="327" t="s">
        <v>1016</v>
      </c>
    </row>
    <row r="17" spans="1:19" s="327" customFormat="1" ht="15.75" customHeight="1">
      <c r="A17" s="327" t="s">
        <v>1017</v>
      </c>
      <c r="S17" s="327" t="s">
        <v>1018</v>
      </c>
    </row>
  </sheetData>
  <mergeCells count="37">
    <mergeCell ref="A1:AA1"/>
    <mergeCell ref="A3:A8"/>
    <mergeCell ref="B3:C3"/>
    <mergeCell ref="D3:E3"/>
    <mergeCell ref="F3:G3"/>
    <mergeCell ref="H3:I3"/>
    <mergeCell ref="J3:K3"/>
    <mergeCell ref="L3:M3"/>
    <mergeCell ref="N3:O3"/>
    <mergeCell ref="P3:Q3"/>
    <mergeCell ref="V3:W3"/>
    <mergeCell ref="J4:K4"/>
    <mergeCell ref="L4:M4"/>
    <mergeCell ref="N4:O4"/>
    <mergeCell ref="P4:Q4"/>
    <mergeCell ref="T4:U4"/>
    <mergeCell ref="V4:W4"/>
    <mergeCell ref="T3:U3"/>
    <mergeCell ref="B4:C4"/>
    <mergeCell ref="D4:E4"/>
    <mergeCell ref="F4:G4"/>
    <mergeCell ref="H4:I4"/>
    <mergeCell ref="N5:O5"/>
    <mergeCell ref="P5:Q5"/>
    <mergeCell ref="B5:C5"/>
    <mergeCell ref="D5:E5"/>
    <mergeCell ref="F5:G5"/>
    <mergeCell ref="H5:I5"/>
    <mergeCell ref="R14:AB14"/>
    <mergeCell ref="R5:S5"/>
    <mergeCell ref="T5:U5"/>
    <mergeCell ref="V5:W5"/>
    <mergeCell ref="AB3:AB8"/>
    <mergeCell ref="R4:S4"/>
    <mergeCell ref="R3:S3"/>
    <mergeCell ref="J5:K5"/>
    <mergeCell ref="L5:M5"/>
  </mergeCells>
  <printOptions/>
  <pageMargins left="0.43" right="0.4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T1"/>
    </sheetView>
  </sheetViews>
  <sheetFormatPr defaultColWidth="8.88671875" defaultRowHeight="13.5"/>
  <cols>
    <col min="1" max="1" width="10.10546875" style="498" customWidth="1"/>
    <col min="2" max="3" width="5.6640625" style="498" customWidth="1"/>
    <col min="4" max="13" width="4.99609375" style="498" customWidth="1"/>
    <col min="14" max="14" width="6.77734375" style="498" customWidth="1"/>
    <col min="15" max="15" width="5.77734375" style="498" customWidth="1"/>
    <col min="16" max="16" width="9.88671875" style="498" customWidth="1"/>
    <col min="17" max="19" width="4.3359375" style="498" customWidth="1"/>
    <col min="20" max="20" width="6.10546875" style="498" customWidth="1"/>
    <col min="21" max="21" width="5.99609375" style="498" customWidth="1"/>
    <col min="22" max="23" width="4.3359375" style="498" customWidth="1"/>
    <col min="24" max="24" width="9.3359375" style="498" customWidth="1"/>
    <col min="25" max="29" width="5.4453125" style="498" customWidth="1"/>
    <col min="30" max="30" width="5.5546875" style="498" customWidth="1"/>
    <col min="31" max="55" width="5.4453125" style="498" customWidth="1"/>
    <col min="56" max="133" width="5.77734375" style="498" customWidth="1"/>
    <col min="134" max="16384" width="7.10546875" style="498" customWidth="1"/>
  </cols>
  <sheetData>
    <row r="1" spans="1:20" s="330" customFormat="1" ht="32.25" customHeight="1">
      <c r="A1" s="952" t="s">
        <v>1395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</row>
    <row r="2" spans="1:16" s="251" customFormat="1" ht="13.5" customHeight="1">
      <c r="A2" s="251" t="s">
        <v>1396</v>
      </c>
      <c r="P2" s="254" t="s">
        <v>511</v>
      </c>
    </row>
    <row r="3" spans="1:16" s="251" customFormat="1" ht="18" customHeight="1">
      <c r="A3" s="967" t="s">
        <v>250</v>
      </c>
      <c r="B3" s="990" t="s">
        <v>1397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837" t="s">
        <v>205</v>
      </c>
    </row>
    <row r="4" spans="1:16" s="251" customFormat="1" ht="18" customHeight="1">
      <c r="A4" s="978"/>
      <c r="B4" s="988" t="s">
        <v>861</v>
      </c>
      <c r="C4" s="835"/>
      <c r="D4" s="988" t="s">
        <v>862</v>
      </c>
      <c r="E4" s="835"/>
      <c r="F4" s="988" t="s">
        <v>863</v>
      </c>
      <c r="G4" s="835"/>
      <c r="H4" s="988" t="s">
        <v>498</v>
      </c>
      <c r="I4" s="835"/>
      <c r="J4" s="988" t="s">
        <v>864</v>
      </c>
      <c r="K4" s="835"/>
      <c r="L4" s="992" t="s">
        <v>865</v>
      </c>
      <c r="M4" s="993"/>
      <c r="N4" s="994" t="s">
        <v>1398</v>
      </c>
      <c r="O4" s="995"/>
      <c r="P4" s="769"/>
    </row>
    <row r="5" spans="1:16" s="251" customFormat="1" ht="18" customHeight="1">
      <c r="A5" s="978"/>
      <c r="B5" s="836" t="s">
        <v>617</v>
      </c>
      <c r="C5" s="948"/>
      <c r="D5" s="836" t="s">
        <v>866</v>
      </c>
      <c r="E5" s="948"/>
      <c r="F5" s="836" t="s">
        <v>867</v>
      </c>
      <c r="G5" s="948"/>
      <c r="H5" s="836" t="s">
        <v>1399</v>
      </c>
      <c r="I5" s="948"/>
      <c r="J5" s="836" t="s">
        <v>868</v>
      </c>
      <c r="K5" s="948"/>
      <c r="L5" s="951" t="s">
        <v>869</v>
      </c>
      <c r="M5" s="996"/>
      <c r="N5" s="836" t="s">
        <v>870</v>
      </c>
      <c r="O5" s="948"/>
      <c r="P5" s="769"/>
    </row>
    <row r="6" spans="1:16" s="251" customFormat="1" ht="18" customHeight="1">
      <c r="A6" s="978"/>
      <c r="B6" s="504" t="s">
        <v>512</v>
      </c>
      <c r="C6" s="504" t="s">
        <v>513</v>
      </c>
      <c r="D6" s="504" t="s">
        <v>512</v>
      </c>
      <c r="E6" s="504" t="s">
        <v>513</v>
      </c>
      <c r="F6" s="504" t="s">
        <v>512</v>
      </c>
      <c r="G6" s="504" t="s">
        <v>513</v>
      </c>
      <c r="H6" s="504" t="s">
        <v>512</v>
      </c>
      <c r="I6" s="504" t="s">
        <v>513</v>
      </c>
      <c r="J6" s="504" t="s">
        <v>512</v>
      </c>
      <c r="K6" s="504" t="s">
        <v>513</v>
      </c>
      <c r="L6" s="248" t="s">
        <v>512</v>
      </c>
      <c r="M6" s="248" t="s">
        <v>513</v>
      </c>
      <c r="N6" s="248" t="s">
        <v>512</v>
      </c>
      <c r="O6" s="248" t="s">
        <v>513</v>
      </c>
      <c r="P6" s="769"/>
    </row>
    <row r="7" spans="1:16" s="251" customFormat="1" ht="18" customHeight="1">
      <c r="A7" s="968"/>
      <c r="B7" s="344" t="s">
        <v>514</v>
      </c>
      <c r="C7" s="344" t="s">
        <v>515</v>
      </c>
      <c r="D7" s="344" t="s">
        <v>514</v>
      </c>
      <c r="E7" s="344" t="s">
        <v>515</v>
      </c>
      <c r="F7" s="344" t="s">
        <v>514</v>
      </c>
      <c r="G7" s="344" t="s">
        <v>515</v>
      </c>
      <c r="H7" s="344" t="s">
        <v>514</v>
      </c>
      <c r="I7" s="344" t="s">
        <v>515</v>
      </c>
      <c r="J7" s="344" t="s">
        <v>514</v>
      </c>
      <c r="K7" s="344" t="s">
        <v>515</v>
      </c>
      <c r="L7" s="346" t="s">
        <v>514</v>
      </c>
      <c r="M7" s="346" t="s">
        <v>515</v>
      </c>
      <c r="N7" s="346" t="s">
        <v>514</v>
      </c>
      <c r="O7" s="346" t="s">
        <v>515</v>
      </c>
      <c r="P7" s="836"/>
    </row>
    <row r="8" spans="1:16" s="286" customFormat="1" ht="24" customHeight="1">
      <c r="A8" s="509" t="s">
        <v>222</v>
      </c>
      <c r="B8" s="510">
        <f>SUM(D8,F8,H8,J8,L8,N8)</f>
        <v>8</v>
      </c>
      <c r="C8" s="510" t="s">
        <v>199</v>
      </c>
      <c r="D8" s="510" t="s">
        <v>199</v>
      </c>
      <c r="E8" s="510" t="s">
        <v>199</v>
      </c>
      <c r="F8" s="510" t="s">
        <v>199</v>
      </c>
      <c r="G8" s="510" t="s">
        <v>199</v>
      </c>
      <c r="H8" s="510" t="s">
        <v>199</v>
      </c>
      <c r="I8" s="510" t="s">
        <v>199</v>
      </c>
      <c r="J8" s="510" t="s">
        <v>199</v>
      </c>
      <c r="K8" s="510" t="s">
        <v>199</v>
      </c>
      <c r="L8" s="511">
        <v>3</v>
      </c>
      <c r="M8" s="510" t="s">
        <v>199</v>
      </c>
      <c r="N8" s="510">
        <v>5</v>
      </c>
      <c r="O8" s="510" t="s">
        <v>199</v>
      </c>
      <c r="P8" s="415" t="s">
        <v>222</v>
      </c>
    </row>
    <row r="9" spans="1:16" s="286" customFormat="1" ht="24" customHeight="1">
      <c r="A9" s="509" t="s">
        <v>194</v>
      </c>
      <c r="B9" s="510">
        <f>SUM(D9,F9,H9,J9,L9,N9)</f>
        <v>15</v>
      </c>
      <c r="C9" s="510" t="s">
        <v>199</v>
      </c>
      <c r="D9" s="510" t="s">
        <v>199</v>
      </c>
      <c r="E9" s="510" t="s">
        <v>199</v>
      </c>
      <c r="F9" s="510" t="s">
        <v>199</v>
      </c>
      <c r="G9" s="510" t="s">
        <v>199</v>
      </c>
      <c r="H9" s="510">
        <v>3</v>
      </c>
      <c r="I9" s="510" t="s">
        <v>199</v>
      </c>
      <c r="J9" s="510" t="s">
        <v>199</v>
      </c>
      <c r="K9" s="510" t="s">
        <v>199</v>
      </c>
      <c r="L9" s="511">
        <v>8</v>
      </c>
      <c r="M9" s="510" t="s">
        <v>199</v>
      </c>
      <c r="N9" s="510">
        <v>4</v>
      </c>
      <c r="O9" s="510" t="s">
        <v>199</v>
      </c>
      <c r="P9" s="415" t="s">
        <v>194</v>
      </c>
    </row>
    <row r="10" spans="1:20" s="286" customFormat="1" ht="24" customHeight="1">
      <c r="A10" s="509" t="s">
        <v>195</v>
      </c>
      <c r="B10" s="510">
        <f>SUM(D10,F10,H10,J10,L10,N10)</f>
        <v>6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1</v>
      </c>
      <c r="I10" s="505">
        <v>0</v>
      </c>
      <c r="J10" s="505">
        <v>0</v>
      </c>
      <c r="K10" s="505">
        <v>0</v>
      </c>
      <c r="L10" s="512">
        <v>2</v>
      </c>
      <c r="M10" s="505" t="s">
        <v>197</v>
      </c>
      <c r="N10" s="505">
        <v>3</v>
      </c>
      <c r="O10" s="505" t="s">
        <v>197</v>
      </c>
      <c r="P10" s="283" t="s">
        <v>195</v>
      </c>
      <c r="Q10" s="363"/>
      <c r="R10" s="363"/>
      <c r="S10" s="363"/>
      <c r="T10" s="363"/>
    </row>
    <row r="11" spans="1:20" s="351" customFormat="1" ht="24" customHeight="1">
      <c r="A11" s="509" t="s">
        <v>224</v>
      </c>
      <c r="B11" s="510">
        <f>SUM(D11,F11,H11,J11,L11,N11)</f>
        <v>4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2">
        <v>0</v>
      </c>
      <c r="J11" s="392">
        <v>1</v>
      </c>
      <c r="K11" s="392">
        <v>0</v>
      </c>
      <c r="L11" s="392">
        <v>1</v>
      </c>
      <c r="M11" s="505" t="s">
        <v>197</v>
      </c>
      <c r="N11" s="392">
        <v>2</v>
      </c>
      <c r="O11" s="506" t="s">
        <v>197</v>
      </c>
      <c r="P11" s="507" t="s">
        <v>224</v>
      </c>
      <c r="Q11" s="392"/>
      <c r="R11" s="997" t="s">
        <v>624</v>
      </c>
      <c r="S11" s="997"/>
      <c r="T11" s="284"/>
    </row>
    <row r="12" spans="1:20" s="355" customFormat="1" ht="24" customHeight="1">
      <c r="A12" s="513" t="s">
        <v>292</v>
      </c>
      <c r="B12" s="523">
        <f>SUM(D12,F12,H12,J12,L12,N12)</f>
        <v>7</v>
      </c>
      <c r="C12" s="405">
        <v>0</v>
      </c>
      <c r="D12" s="405">
        <v>0</v>
      </c>
      <c r="E12" s="405">
        <v>0</v>
      </c>
      <c r="F12" s="405">
        <v>0</v>
      </c>
      <c r="G12" s="405">
        <v>0</v>
      </c>
      <c r="H12" s="405">
        <v>2</v>
      </c>
      <c r="I12" s="405">
        <v>0</v>
      </c>
      <c r="J12" s="405">
        <v>0</v>
      </c>
      <c r="K12" s="405">
        <v>0</v>
      </c>
      <c r="L12" s="405">
        <v>2</v>
      </c>
      <c r="M12" s="514">
        <v>0</v>
      </c>
      <c r="N12" s="405">
        <v>3</v>
      </c>
      <c r="O12" s="515">
        <v>0</v>
      </c>
      <c r="P12" s="516" t="s">
        <v>293</v>
      </c>
      <c r="Q12" s="502"/>
      <c r="R12" s="998" t="s">
        <v>1403</v>
      </c>
      <c r="S12" s="998"/>
      <c r="T12" s="290"/>
    </row>
    <row r="13" spans="16:20" s="286" customFormat="1" ht="12.75">
      <c r="P13" s="363"/>
      <c r="Q13" s="363"/>
      <c r="R13" s="363"/>
      <c r="S13" s="363"/>
      <c r="T13" s="363"/>
    </row>
    <row r="14" spans="1:24" s="251" customFormat="1" ht="18" customHeight="1">
      <c r="A14" s="989" t="s">
        <v>1400</v>
      </c>
      <c r="B14" s="990" t="s">
        <v>1401</v>
      </c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508"/>
      <c r="U14" s="508"/>
      <c r="V14" s="508"/>
      <c r="W14" s="508"/>
      <c r="X14" s="837" t="s">
        <v>205</v>
      </c>
    </row>
    <row r="15" spans="1:24" s="251" customFormat="1" ht="18" customHeight="1">
      <c r="A15" s="947"/>
      <c r="B15" s="988" t="s">
        <v>861</v>
      </c>
      <c r="C15" s="835"/>
      <c r="D15" s="988" t="s">
        <v>871</v>
      </c>
      <c r="E15" s="835"/>
      <c r="F15" s="988" t="s">
        <v>872</v>
      </c>
      <c r="G15" s="835"/>
      <c r="H15" s="988" t="s">
        <v>873</v>
      </c>
      <c r="I15" s="835"/>
      <c r="J15" s="988" t="s">
        <v>874</v>
      </c>
      <c r="K15" s="835"/>
      <c r="L15" s="991" t="s">
        <v>1286</v>
      </c>
      <c r="M15" s="947"/>
      <c r="N15" s="988" t="s">
        <v>875</v>
      </c>
      <c r="O15" s="835"/>
      <c r="P15" s="987" t="s">
        <v>496</v>
      </c>
      <c r="Q15" s="835"/>
      <c r="R15" s="710" t="s">
        <v>1402</v>
      </c>
      <c r="S15" s="835"/>
      <c r="T15" s="988" t="s">
        <v>497</v>
      </c>
      <c r="U15" s="835"/>
      <c r="V15" s="949" t="s">
        <v>876</v>
      </c>
      <c r="W15" s="835"/>
      <c r="X15" s="769"/>
    </row>
    <row r="16" spans="1:24" s="251" customFormat="1" ht="18" customHeight="1">
      <c r="A16" s="947"/>
      <c r="B16" s="836" t="s">
        <v>617</v>
      </c>
      <c r="C16" s="948"/>
      <c r="D16" s="836" t="s">
        <v>877</v>
      </c>
      <c r="E16" s="948"/>
      <c r="F16" s="836" t="s">
        <v>878</v>
      </c>
      <c r="G16" s="948"/>
      <c r="H16" s="836" t="s">
        <v>879</v>
      </c>
      <c r="I16" s="948"/>
      <c r="J16" s="836" t="s">
        <v>880</v>
      </c>
      <c r="K16" s="948"/>
      <c r="L16" s="836" t="s">
        <v>881</v>
      </c>
      <c r="M16" s="948"/>
      <c r="N16" s="836" t="s">
        <v>882</v>
      </c>
      <c r="O16" s="948"/>
      <c r="P16" s="986" t="s">
        <v>883</v>
      </c>
      <c r="Q16" s="948"/>
      <c r="R16" s="986"/>
      <c r="S16" s="948"/>
      <c r="T16" s="836" t="s">
        <v>884</v>
      </c>
      <c r="U16" s="948"/>
      <c r="V16" s="836" t="s">
        <v>885</v>
      </c>
      <c r="W16" s="948"/>
      <c r="X16" s="769"/>
    </row>
    <row r="17" spans="1:24" s="251" customFormat="1" ht="18" customHeight="1">
      <c r="A17" s="947"/>
      <c r="B17" s="504" t="s">
        <v>512</v>
      </c>
      <c r="C17" s="504" t="s">
        <v>513</v>
      </c>
      <c r="D17" s="504" t="s">
        <v>512</v>
      </c>
      <c r="E17" s="504" t="s">
        <v>513</v>
      </c>
      <c r="F17" s="504" t="s">
        <v>512</v>
      </c>
      <c r="G17" s="504" t="s">
        <v>513</v>
      </c>
      <c r="H17" s="504" t="s">
        <v>512</v>
      </c>
      <c r="I17" s="504" t="s">
        <v>513</v>
      </c>
      <c r="J17" s="504" t="s">
        <v>512</v>
      </c>
      <c r="K17" s="504" t="s">
        <v>513</v>
      </c>
      <c r="L17" s="504" t="s">
        <v>512</v>
      </c>
      <c r="M17" s="504" t="s">
        <v>513</v>
      </c>
      <c r="N17" s="504" t="s">
        <v>512</v>
      </c>
      <c r="O17" s="504" t="s">
        <v>513</v>
      </c>
      <c r="P17" s="504" t="s">
        <v>512</v>
      </c>
      <c r="Q17" s="504" t="s">
        <v>513</v>
      </c>
      <c r="R17" s="504" t="s">
        <v>512</v>
      </c>
      <c r="S17" s="504" t="s">
        <v>513</v>
      </c>
      <c r="T17" s="504" t="s">
        <v>512</v>
      </c>
      <c r="U17" s="504" t="s">
        <v>513</v>
      </c>
      <c r="V17" s="504" t="s">
        <v>512</v>
      </c>
      <c r="W17" s="504" t="s">
        <v>513</v>
      </c>
      <c r="X17" s="769"/>
    </row>
    <row r="18" spans="1:24" s="251" customFormat="1" ht="18" customHeight="1">
      <c r="A18" s="948"/>
      <c r="B18" s="344" t="s">
        <v>514</v>
      </c>
      <c r="C18" s="344" t="s">
        <v>515</v>
      </c>
      <c r="D18" s="344" t="s">
        <v>514</v>
      </c>
      <c r="E18" s="344" t="s">
        <v>515</v>
      </c>
      <c r="F18" s="344" t="s">
        <v>514</v>
      </c>
      <c r="G18" s="344" t="s">
        <v>515</v>
      </c>
      <c r="H18" s="344" t="s">
        <v>514</v>
      </c>
      <c r="I18" s="344" t="s">
        <v>515</v>
      </c>
      <c r="J18" s="344" t="s">
        <v>514</v>
      </c>
      <c r="K18" s="344" t="s">
        <v>515</v>
      </c>
      <c r="L18" s="344" t="s">
        <v>514</v>
      </c>
      <c r="M18" s="344" t="s">
        <v>515</v>
      </c>
      <c r="N18" s="344" t="s">
        <v>514</v>
      </c>
      <c r="O18" s="344" t="s">
        <v>515</v>
      </c>
      <c r="P18" s="344" t="s">
        <v>514</v>
      </c>
      <c r="Q18" s="344" t="s">
        <v>515</v>
      </c>
      <c r="R18" s="344" t="s">
        <v>514</v>
      </c>
      <c r="S18" s="344" t="s">
        <v>515</v>
      </c>
      <c r="T18" s="344" t="s">
        <v>514</v>
      </c>
      <c r="U18" s="344" t="s">
        <v>515</v>
      </c>
      <c r="V18" s="344" t="s">
        <v>514</v>
      </c>
      <c r="W18" s="344" t="s">
        <v>515</v>
      </c>
      <c r="X18" s="836"/>
    </row>
    <row r="19" spans="1:24" s="286" customFormat="1" ht="24" customHeight="1">
      <c r="A19" s="509" t="s">
        <v>222</v>
      </c>
      <c r="B19" s="517">
        <f>SUM(D19,F19,H19,J19,L19,N19,P19,R19,T19,V19)</f>
        <v>282</v>
      </c>
      <c r="C19" s="518" t="s">
        <v>199</v>
      </c>
      <c r="D19" s="518" t="s">
        <v>199</v>
      </c>
      <c r="E19" s="518" t="s">
        <v>199</v>
      </c>
      <c r="F19" s="518" t="s">
        <v>199</v>
      </c>
      <c r="G19" s="518" t="s">
        <v>199</v>
      </c>
      <c r="H19" s="518" t="s">
        <v>199</v>
      </c>
      <c r="I19" s="518" t="s">
        <v>199</v>
      </c>
      <c r="J19" s="518" t="s">
        <v>199</v>
      </c>
      <c r="K19" s="518" t="s">
        <v>199</v>
      </c>
      <c r="L19" s="517">
        <v>23</v>
      </c>
      <c r="M19" s="518" t="s">
        <v>199</v>
      </c>
      <c r="N19" s="518" t="s">
        <v>199</v>
      </c>
      <c r="O19" s="518" t="s">
        <v>199</v>
      </c>
      <c r="P19" s="518" t="s">
        <v>199</v>
      </c>
      <c r="Q19" s="518" t="s">
        <v>199</v>
      </c>
      <c r="R19" s="518" t="s">
        <v>199</v>
      </c>
      <c r="S19" s="518" t="s">
        <v>199</v>
      </c>
      <c r="T19" s="518" t="s">
        <v>199</v>
      </c>
      <c r="U19" s="518" t="s">
        <v>199</v>
      </c>
      <c r="V19" s="518">
        <v>259</v>
      </c>
      <c r="W19" s="518" t="s">
        <v>199</v>
      </c>
      <c r="X19" s="415" t="s">
        <v>222</v>
      </c>
    </row>
    <row r="20" spans="1:24" s="286" customFormat="1" ht="24" customHeight="1">
      <c r="A20" s="509" t="s">
        <v>194</v>
      </c>
      <c r="B20" s="517">
        <f>SUM(D20,F20,H20,J20,L20,N20,P20,R20,T20,V20)</f>
        <v>327</v>
      </c>
      <c r="C20" s="518">
        <v>0</v>
      </c>
      <c r="D20" s="518">
        <v>0</v>
      </c>
      <c r="E20" s="518">
        <v>0</v>
      </c>
      <c r="F20" s="518">
        <v>1</v>
      </c>
      <c r="G20" s="518">
        <v>0</v>
      </c>
      <c r="H20" s="518">
        <v>0</v>
      </c>
      <c r="I20" s="518">
        <v>0</v>
      </c>
      <c r="J20" s="518">
        <v>7</v>
      </c>
      <c r="K20" s="518">
        <v>0</v>
      </c>
      <c r="L20" s="517">
        <v>19</v>
      </c>
      <c r="M20" s="518">
        <v>0</v>
      </c>
      <c r="N20" s="518">
        <v>0</v>
      </c>
      <c r="O20" s="518">
        <v>0</v>
      </c>
      <c r="P20" s="518">
        <v>0</v>
      </c>
      <c r="Q20" s="518">
        <v>0</v>
      </c>
      <c r="R20" s="518">
        <v>0</v>
      </c>
      <c r="S20" s="518">
        <v>0</v>
      </c>
      <c r="T20" s="518">
        <v>0</v>
      </c>
      <c r="U20" s="518">
        <v>0</v>
      </c>
      <c r="V20" s="518">
        <v>300</v>
      </c>
      <c r="W20" s="518">
        <v>0</v>
      </c>
      <c r="X20" s="415" t="s">
        <v>194</v>
      </c>
    </row>
    <row r="21" spans="1:24" s="286" customFormat="1" ht="24" customHeight="1">
      <c r="A21" s="509" t="s">
        <v>195</v>
      </c>
      <c r="B21" s="517">
        <f>SUM(D21,F21,H21,J21,L21,N21,P21,R21,T21,V21)</f>
        <v>427</v>
      </c>
      <c r="C21" s="520">
        <v>0</v>
      </c>
      <c r="D21" s="520">
        <v>0</v>
      </c>
      <c r="E21" s="520">
        <v>0</v>
      </c>
      <c r="F21" s="520">
        <v>0</v>
      </c>
      <c r="G21" s="520">
        <v>0</v>
      </c>
      <c r="H21" s="520">
        <v>0</v>
      </c>
      <c r="I21" s="520">
        <v>0</v>
      </c>
      <c r="J21" s="520">
        <v>0</v>
      </c>
      <c r="K21" s="520">
        <v>0</v>
      </c>
      <c r="L21" s="519">
        <v>15</v>
      </c>
      <c r="M21" s="520">
        <v>0</v>
      </c>
      <c r="N21" s="520">
        <v>0</v>
      </c>
      <c r="O21" s="520">
        <v>0</v>
      </c>
      <c r="P21" s="520">
        <v>0</v>
      </c>
      <c r="Q21" s="520">
        <v>0</v>
      </c>
      <c r="R21" s="520">
        <v>0</v>
      </c>
      <c r="S21" s="520">
        <v>0</v>
      </c>
      <c r="T21" s="520">
        <v>0</v>
      </c>
      <c r="U21" s="520">
        <v>0</v>
      </c>
      <c r="V21" s="520">
        <v>412</v>
      </c>
      <c r="W21" s="520">
        <v>0</v>
      </c>
      <c r="X21" s="415" t="s">
        <v>195</v>
      </c>
    </row>
    <row r="22" spans="1:24" s="351" customFormat="1" ht="24" customHeight="1">
      <c r="A22" s="509" t="s">
        <v>224</v>
      </c>
      <c r="B22" s="517">
        <f>SUM(D22,F22,H22,J22,L22,N22,P22,R22,T22,V22)</f>
        <v>685</v>
      </c>
      <c r="C22" s="392">
        <v>0</v>
      </c>
      <c r="D22" s="392">
        <v>0</v>
      </c>
      <c r="E22" s="392">
        <v>0</v>
      </c>
      <c r="F22" s="392">
        <v>4</v>
      </c>
      <c r="G22" s="392">
        <v>0</v>
      </c>
      <c r="H22" s="392">
        <v>0</v>
      </c>
      <c r="I22" s="392">
        <v>0</v>
      </c>
      <c r="J22" s="392">
        <v>1</v>
      </c>
      <c r="K22" s="392">
        <v>0</v>
      </c>
      <c r="L22" s="392">
        <v>35</v>
      </c>
      <c r="M22" s="392">
        <v>0</v>
      </c>
      <c r="N22" s="392">
        <v>1</v>
      </c>
      <c r="O22" s="392">
        <v>0</v>
      </c>
      <c r="P22" s="392">
        <v>0</v>
      </c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2">
        <v>644</v>
      </c>
      <c r="W22" s="393">
        <v>0</v>
      </c>
      <c r="X22" s="415" t="s">
        <v>224</v>
      </c>
    </row>
    <row r="23" spans="1:24" s="355" customFormat="1" ht="24" customHeight="1">
      <c r="A23" s="513" t="s">
        <v>292</v>
      </c>
      <c r="B23" s="524">
        <f>SUM(D23,F23,H23,J23,L23,N23,P23,R23,T23,V23)</f>
        <v>936</v>
      </c>
      <c r="C23" s="405">
        <v>0</v>
      </c>
      <c r="D23" s="405">
        <v>0</v>
      </c>
      <c r="E23" s="405">
        <v>0</v>
      </c>
      <c r="F23" s="405">
        <v>1</v>
      </c>
      <c r="G23" s="405">
        <v>0</v>
      </c>
      <c r="H23" s="405">
        <v>1</v>
      </c>
      <c r="I23" s="405">
        <v>0</v>
      </c>
      <c r="J23" s="405">
        <v>0</v>
      </c>
      <c r="K23" s="405">
        <v>0</v>
      </c>
      <c r="L23" s="405">
        <v>224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05">
        <v>0</v>
      </c>
      <c r="T23" s="405">
        <v>0</v>
      </c>
      <c r="U23" s="405">
        <v>0</v>
      </c>
      <c r="V23" s="405">
        <v>710</v>
      </c>
      <c r="W23" s="406">
        <v>0</v>
      </c>
      <c r="X23" s="416" t="s">
        <v>293</v>
      </c>
    </row>
  </sheetData>
  <mergeCells count="45">
    <mergeCell ref="R11:S11"/>
    <mergeCell ref="R12:S12"/>
    <mergeCell ref="A1:T1"/>
    <mergeCell ref="A3:A7"/>
    <mergeCell ref="B3:O3"/>
    <mergeCell ref="P3:P7"/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4:A18"/>
    <mergeCell ref="B14:S14"/>
    <mergeCell ref="B15:C15"/>
    <mergeCell ref="D15:E15"/>
    <mergeCell ref="F15:G15"/>
    <mergeCell ref="H15:I15"/>
    <mergeCell ref="J15:K15"/>
    <mergeCell ref="L15:M15"/>
    <mergeCell ref="N15:O15"/>
    <mergeCell ref="J16:K16"/>
    <mergeCell ref="L16:M16"/>
    <mergeCell ref="N16:O16"/>
    <mergeCell ref="P16:Q16"/>
    <mergeCell ref="B16:C16"/>
    <mergeCell ref="D16:E16"/>
    <mergeCell ref="F16:G16"/>
    <mergeCell ref="H16:I16"/>
    <mergeCell ref="R15:S15"/>
    <mergeCell ref="R16:S16"/>
    <mergeCell ref="P15:Q15"/>
    <mergeCell ref="T15:U15"/>
    <mergeCell ref="V15:W15"/>
    <mergeCell ref="V16:W16"/>
    <mergeCell ref="X14:X18"/>
    <mergeCell ref="T16:U16"/>
  </mergeCells>
  <printOptions horizontalCentered="1"/>
  <pageMargins left="0.63" right="0.59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6"/>
  <sheetViews>
    <sheetView zoomScale="85" zoomScaleNormal="85" zoomScaleSheetLayoutView="85" workbookViewId="0" topLeftCell="A1">
      <selection activeCell="A1" sqref="A1:X1"/>
    </sheetView>
  </sheetViews>
  <sheetFormatPr defaultColWidth="8.88671875" defaultRowHeight="13.5"/>
  <cols>
    <col min="1" max="1" width="10.4453125" style="363" customWidth="1"/>
    <col min="2" max="3" width="6.3359375" style="363" customWidth="1"/>
    <col min="4" max="23" width="5.21484375" style="363" customWidth="1"/>
    <col min="24" max="24" width="9.10546875" style="363" customWidth="1"/>
    <col min="25" max="16384" width="7.10546875" style="363" customWidth="1"/>
  </cols>
  <sheetData>
    <row r="1" spans="1:24" ht="32.25" customHeight="1">
      <c r="A1" s="941" t="s">
        <v>1318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</row>
    <row r="2" spans="1:24" s="251" customFormat="1" ht="19.5" customHeight="1">
      <c r="A2" s="251" t="s">
        <v>510</v>
      </c>
      <c r="X2" s="297" t="s">
        <v>511</v>
      </c>
    </row>
    <row r="3" spans="1:24" s="251" customFormat="1" ht="34.5" customHeight="1">
      <c r="A3" s="967" t="s">
        <v>544</v>
      </c>
      <c r="B3" s="1001" t="s">
        <v>1233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36" t="s">
        <v>1234</v>
      </c>
      <c r="W3" s="935"/>
      <c r="X3" s="1002" t="s">
        <v>205</v>
      </c>
    </row>
    <row r="4" spans="1:24" s="251" customFormat="1" ht="34.5" customHeight="1">
      <c r="A4" s="978"/>
      <c r="B4" s="936" t="s">
        <v>861</v>
      </c>
      <c r="C4" s="970"/>
      <c r="D4" s="936" t="s">
        <v>1235</v>
      </c>
      <c r="E4" s="970"/>
      <c r="F4" s="936" t="s">
        <v>1236</v>
      </c>
      <c r="G4" s="970"/>
      <c r="H4" s="936" t="s">
        <v>1237</v>
      </c>
      <c r="I4" s="970"/>
      <c r="J4" s="936" t="s">
        <v>1238</v>
      </c>
      <c r="K4" s="970"/>
      <c r="L4" s="936" t="s">
        <v>1239</v>
      </c>
      <c r="M4" s="970"/>
      <c r="N4" s="936" t="s">
        <v>1240</v>
      </c>
      <c r="O4" s="970"/>
      <c r="P4" s="936" t="s">
        <v>1241</v>
      </c>
      <c r="Q4" s="970"/>
      <c r="R4" s="936" t="s">
        <v>1242</v>
      </c>
      <c r="S4" s="970"/>
      <c r="T4" s="936" t="s">
        <v>191</v>
      </c>
      <c r="U4" s="970"/>
      <c r="V4" s="1000" t="s">
        <v>1243</v>
      </c>
      <c r="W4" s="978"/>
      <c r="X4" s="957"/>
    </row>
    <row r="5" spans="1:24" s="251" customFormat="1" ht="34.5" customHeight="1">
      <c r="A5" s="978"/>
      <c r="B5" s="958" t="s">
        <v>617</v>
      </c>
      <c r="C5" s="968"/>
      <c r="D5" s="958" t="s">
        <v>1244</v>
      </c>
      <c r="E5" s="968"/>
      <c r="F5" s="958" t="s">
        <v>1245</v>
      </c>
      <c r="G5" s="968"/>
      <c r="H5" s="958" t="s">
        <v>1246</v>
      </c>
      <c r="I5" s="968"/>
      <c r="J5" s="958" t="s">
        <v>1247</v>
      </c>
      <c r="K5" s="968"/>
      <c r="L5" s="1000" t="s">
        <v>1247</v>
      </c>
      <c r="M5" s="978"/>
      <c r="N5" s="1000" t="s">
        <v>1248</v>
      </c>
      <c r="O5" s="978"/>
      <c r="P5" s="1000" t="s">
        <v>1249</v>
      </c>
      <c r="Q5" s="978"/>
      <c r="R5" s="1000" t="s">
        <v>1250</v>
      </c>
      <c r="S5" s="978"/>
      <c r="T5" s="1000" t="s">
        <v>675</v>
      </c>
      <c r="U5" s="978"/>
      <c r="V5" s="999" t="s">
        <v>1251</v>
      </c>
      <c r="W5" s="968"/>
      <c r="X5" s="957"/>
    </row>
    <row r="6" spans="1:24" s="251" customFormat="1" ht="34.5" customHeight="1">
      <c r="A6" s="978"/>
      <c r="B6" s="364" t="s">
        <v>512</v>
      </c>
      <c r="C6" s="364" t="s">
        <v>513</v>
      </c>
      <c r="D6" s="364" t="s">
        <v>512</v>
      </c>
      <c r="E6" s="364" t="s">
        <v>513</v>
      </c>
      <c r="F6" s="364" t="s">
        <v>512</v>
      </c>
      <c r="G6" s="364" t="s">
        <v>513</v>
      </c>
      <c r="H6" s="364" t="s">
        <v>512</v>
      </c>
      <c r="I6" s="364" t="s">
        <v>513</v>
      </c>
      <c r="J6" s="364" t="s">
        <v>512</v>
      </c>
      <c r="K6" s="364" t="s">
        <v>513</v>
      </c>
      <c r="L6" s="364" t="s">
        <v>512</v>
      </c>
      <c r="M6" s="364" t="s">
        <v>513</v>
      </c>
      <c r="N6" s="364" t="s">
        <v>512</v>
      </c>
      <c r="O6" s="364" t="s">
        <v>513</v>
      </c>
      <c r="P6" s="364" t="s">
        <v>512</v>
      </c>
      <c r="Q6" s="364" t="s">
        <v>513</v>
      </c>
      <c r="R6" s="364" t="s">
        <v>512</v>
      </c>
      <c r="S6" s="364" t="s">
        <v>513</v>
      </c>
      <c r="T6" s="364" t="s">
        <v>512</v>
      </c>
      <c r="U6" s="364" t="s">
        <v>513</v>
      </c>
      <c r="V6" s="364" t="s">
        <v>512</v>
      </c>
      <c r="W6" s="364" t="s">
        <v>513</v>
      </c>
      <c r="X6" s="957"/>
    </row>
    <row r="7" spans="1:24" s="251" customFormat="1" ht="34.5" customHeight="1">
      <c r="A7" s="968"/>
      <c r="B7" s="307" t="s">
        <v>514</v>
      </c>
      <c r="C7" s="307" t="s">
        <v>515</v>
      </c>
      <c r="D7" s="307" t="s">
        <v>514</v>
      </c>
      <c r="E7" s="307" t="s">
        <v>515</v>
      </c>
      <c r="F7" s="307" t="s">
        <v>514</v>
      </c>
      <c r="G7" s="307" t="s">
        <v>515</v>
      </c>
      <c r="H7" s="307" t="s">
        <v>514</v>
      </c>
      <c r="I7" s="307" t="s">
        <v>515</v>
      </c>
      <c r="J7" s="307" t="s">
        <v>514</v>
      </c>
      <c r="K7" s="307" t="s">
        <v>515</v>
      </c>
      <c r="L7" s="307" t="s">
        <v>514</v>
      </c>
      <c r="M7" s="307" t="s">
        <v>515</v>
      </c>
      <c r="N7" s="307" t="s">
        <v>514</v>
      </c>
      <c r="O7" s="307" t="s">
        <v>515</v>
      </c>
      <c r="P7" s="307" t="s">
        <v>514</v>
      </c>
      <c r="Q7" s="307" t="s">
        <v>515</v>
      </c>
      <c r="R7" s="307" t="s">
        <v>514</v>
      </c>
      <c r="S7" s="307" t="s">
        <v>515</v>
      </c>
      <c r="T7" s="307" t="s">
        <v>514</v>
      </c>
      <c r="U7" s="307" t="s">
        <v>515</v>
      </c>
      <c r="V7" s="307" t="s">
        <v>514</v>
      </c>
      <c r="W7" s="307" t="s">
        <v>515</v>
      </c>
      <c r="X7" s="958"/>
    </row>
    <row r="8" spans="1:24" s="277" customFormat="1" ht="34.5" customHeight="1">
      <c r="A8" s="270" t="s">
        <v>222</v>
      </c>
      <c r="B8" s="271">
        <f>SUM(D8,F8,H8,J8,L8,N8,P8,R8,T8)</f>
        <v>102</v>
      </c>
      <c r="C8" s="271">
        <v>0</v>
      </c>
      <c r="D8" s="271">
        <v>3</v>
      </c>
      <c r="E8" s="271">
        <v>0</v>
      </c>
      <c r="F8" s="271">
        <v>91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6</v>
      </c>
      <c r="M8" s="271">
        <v>0</v>
      </c>
      <c r="N8" s="271">
        <v>0</v>
      </c>
      <c r="O8" s="271">
        <v>0</v>
      </c>
      <c r="P8" s="271">
        <v>1</v>
      </c>
      <c r="Q8" s="271">
        <v>0</v>
      </c>
      <c r="R8" s="271">
        <v>0</v>
      </c>
      <c r="S8" s="271">
        <v>0</v>
      </c>
      <c r="T8" s="271">
        <v>1</v>
      </c>
      <c r="U8" s="271">
        <v>0</v>
      </c>
      <c r="V8" s="271">
        <v>68</v>
      </c>
      <c r="W8" s="271">
        <v>0</v>
      </c>
      <c r="X8" s="521" t="s">
        <v>222</v>
      </c>
    </row>
    <row r="9" spans="1:24" s="277" customFormat="1" ht="34.5" customHeight="1">
      <c r="A9" s="270" t="s">
        <v>194</v>
      </c>
      <c r="B9" s="271">
        <f>SUM(D9,F9,H9,J9,L9,N9,P9,R9,T9)</f>
        <v>230</v>
      </c>
      <c r="C9" s="271">
        <v>0</v>
      </c>
      <c r="D9" s="271">
        <v>2</v>
      </c>
      <c r="E9" s="271">
        <v>0</v>
      </c>
      <c r="F9" s="271">
        <v>214</v>
      </c>
      <c r="G9" s="271">
        <v>0</v>
      </c>
      <c r="H9" s="271">
        <v>0</v>
      </c>
      <c r="I9" s="271">
        <v>0</v>
      </c>
      <c r="J9" s="271">
        <v>1</v>
      </c>
      <c r="K9" s="271">
        <v>0</v>
      </c>
      <c r="L9" s="271">
        <v>9</v>
      </c>
      <c r="M9" s="271">
        <v>0</v>
      </c>
      <c r="N9" s="271">
        <v>2</v>
      </c>
      <c r="O9" s="271">
        <v>0</v>
      </c>
      <c r="P9" s="271">
        <v>1</v>
      </c>
      <c r="Q9" s="271">
        <v>0</v>
      </c>
      <c r="R9" s="271">
        <v>0</v>
      </c>
      <c r="S9" s="271">
        <v>0</v>
      </c>
      <c r="T9" s="271">
        <v>1</v>
      </c>
      <c r="U9" s="271">
        <v>0</v>
      </c>
      <c r="V9" s="271">
        <v>0</v>
      </c>
      <c r="W9" s="271">
        <v>0</v>
      </c>
      <c r="X9" s="521" t="s">
        <v>194</v>
      </c>
    </row>
    <row r="10" spans="1:24" s="277" customFormat="1" ht="34.5" customHeight="1">
      <c r="A10" s="270" t="s">
        <v>195</v>
      </c>
      <c r="B10" s="271">
        <f>SUM(D10,F10,H10,J10,L10,N10,P10,R10,T10)</f>
        <v>386</v>
      </c>
      <c r="C10" s="271">
        <v>3</v>
      </c>
      <c r="D10" s="271">
        <v>3</v>
      </c>
      <c r="E10" s="271">
        <v>0</v>
      </c>
      <c r="F10" s="271">
        <v>377</v>
      </c>
      <c r="G10" s="271">
        <v>2</v>
      </c>
      <c r="H10" s="271">
        <v>1</v>
      </c>
      <c r="I10" s="271">
        <v>1</v>
      </c>
      <c r="J10" s="271">
        <v>0</v>
      </c>
      <c r="K10" s="271">
        <v>0</v>
      </c>
      <c r="L10" s="271">
        <v>5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271">
        <v>0</v>
      </c>
      <c r="S10" s="271">
        <v>0</v>
      </c>
      <c r="T10" s="271">
        <v>0</v>
      </c>
      <c r="U10" s="271">
        <v>0</v>
      </c>
      <c r="V10" s="271">
        <v>2</v>
      </c>
      <c r="W10" s="271">
        <v>0</v>
      </c>
      <c r="X10" s="521" t="s">
        <v>195</v>
      </c>
    </row>
    <row r="11" spans="1:24" s="284" customFormat="1" ht="34.5" customHeight="1">
      <c r="A11" s="278" t="s">
        <v>224</v>
      </c>
      <c r="B11" s="271">
        <f>SUM(D11,F11,H11,J11,L11,N11,P11,R11,T11)</f>
        <v>124</v>
      </c>
      <c r="C11" s="392">
        <v>1</v>
      </c>
      <c r="D11" s="392">
        <v>1</v>
      </c>
      <c r="E11" s="392">
        <v>0</v>
      </c>
      <c r="F11" s="392">
        <v>113</v>
      </c>
      <c r="G11" s="392">
        <v>0</v>
      </c>
      <c r="H11" s="392">
        <v>0</v>
      </c>
      <c r="I11" s="392">
        <v>1</v>
      </c>
      <c r="J11" s="392">
        <v>1</v>
      </c>
      <c r="K11" s="392">
        <v>0</v>
      </c>
      <c r="L11" s="392">
        <v>6</v>
      </c>
      <c r="M11" s="392">
        <v>0</v>
      </c>
      <c r="N11" s="392">
        <v>0</v>
      </c>
      <c r="O11" s="392">
        <v>0</v>
      </c>
      <c r="P11" s="392">
        <v>1</v>
      </c>
      <c r="Q11" s="392">
        <v>0</v>
      </c>
      <c r="R11" s="392">
        <v>0</v>
      </c>
      <c r="S11" s="392">
        <v>0</v>
      </c>
      <c r="T11" s="392">
        <v>2</v>
      </c>
      <c r="U11" s="392">
        <v>0</v>
      </c>
      <c r="V11" s="392">
        <v>774</v>
      </c>
      <c r="W11" s="393">
        <v>0</v>
      </c>
      <c r="X11" s="522" t="s">
        <v>224</v>
      </c>
    </row>
    <row r="12" spans="1:24" s="290" customFormat="1" ht="34.5" customHeight="1">
      <c r="A12" s="288" t="s">
        <v>248</v>
      </c>
      <c r="B12" s="291">
        <f>SUM(D12,F12,H12,J12,L12,N12,P12,R12,T12)</f>
        <v>361</v>
      </c>
      <c r="C12" s="405">
        <v>0</v>
      </c>
      <c r="D12" s="405">
        <v>5</v>
      </c>
      <c r="E12" s="405">
        <v>0</v>
      </c>
      <c r="F12" s="405">
        <v>336</v>
      </c>
      <c r="G12" s="405">
        <v>0</v>
      </c>
      <c r="H12" s="405">
        <v>0</v>
      </c>
      <c r="I12" s="405">
        <v>0</v>
      </c>
      <c r="J12" s="405">
        <v>0</v>
      </c>
      <c r="K12" s="405">
        <v>0</v>
      </c>
      <c r="L12" s="405">
        <v>18</v>
      </c>
      <c r="M12" s="405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0</v>
      </c>
      <c r="S12" s="405">
        <v>0</v>
      </c>
      <c r="T12" s="405">
        <v>2</v>
      </c>
      <c r="U12" s="405">
        <v>0</v>
      </c>
      <c r="V12" s="405">
        <v>93</v>
      </c>
      <c r="W12" s="406">
        <v>0</v>
      </c>
      <c r="X12" s="526" t="s">
        <v>196</v>
      </c>
    </row>
    <row r="13" spans="1:28" s="327" customFormat="1" ht="15" customHeight="1">
      <c r="A13" s="327" t="s">
        <v>1025</v>
      </c>
      <c r="N13" s="354" t="s">
        <v>1026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6" s="457" customFormat="1" ht="15" customHeight="1">
      <c r="A14" s="525" t="s">
        <v>1045</v>
      </c>
      <c r="B14" s="525"/>
      <c r="C14" s="525"/>
      <c r="D14" s="525"/>
      <c r="E14" s="525"/>
      <c r="F14" s="525"/>
    </row>
    <row r="15" ht="15" customHeight="1">
      <c r="A15" s="363" t="s">
        <v>238</v>
      </c>
    </row>
    <row r="16" ht="12.75" customHeight="1">
      <c r="A16" s="363" t="s">
        <v>1252</v>
      </c>
    </row>
  </sheetData>
  <mergeCells count="27">
    <mergeCell ref="B5:C5"/>
    <mergeCell ref="D5:E5"/>
    <mergeCell ref="F5:G5"/>
    <mergeCell ref="H5:I5"/>
    <mergeCell ref="A1:X1"/>
    <mergeCell ref="B3:U3"/>
    <mergeCell ref="V3:W3"/>
    <mergeCell ref="N4:O4"/>
    <mergeCell ref="P4:Q4"/>
    <mergeCell ref="R4:S4"/>
    <mergeCell ref="T4:U4"/>
    <mergeCell ref="V4:W4"/>
    <mergeCell ref="X3:X7"/>
    <mergeCell ref="A3:A7"/>
    <mergeCell ref="B4:C4"/>
    <mergeCell ref="D4:E4"/>
    <mergeCell ref="F4:G4"/>
    <mergeCell ref="H4:I4"/>
    <mergeCell ref="V5:W5"/>
    <mergeCell ref="N5:O5"/>
    <mergeCell ref="J4:K4"/>
    <mergeCell ref="L4:M4"/>
    <mergeCell ref="P5:Q5"/>
    <mergeCell ref="R5:S5"/>
    <mergeCell ref="T5:U5"/>
    <mergeCell ref="J5:K5"/>
    <mergeCell ref="L5:M5"/>
  </mergeCells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:M1"/>
    </sheetView>
  </sheetViews>
  <sheetFormatPr defaultColWidth="8.88671875" defaultRowHeight="13.5"/>
  <cols>
    <col min="1" max="1" width="10.4453125" style="498" customWidth="1"/>
    <col min="2" max="4" width="6.3359375" style="498" customWidth="1"/>
    <col min="5" max="6" width="7.77734375" style="498" customWidth="1"/>
    <col min="7" max="7" width="6.77734375" style="498" customWidth="1"/>
    <col min="8" max="8" width="6.88671875" style="498" customWidth="1"/>
    <col min="9" max="9" width="6.5546875" style="498" customWidth="1"/>
    <col min="10" max="10" width="6.6640625" style="498" customWidth="1"/>
    <col min="11" max="11" width="7.4453125" style="498" customWidth="1"/>
    <col min="12" max="12" width="11.6640625" style="498" customWidth="1"/>
    <col min="13" max="13" width="11.77734375" style="498" customWidth="1"/>
    <col min="14" max="18" width="6.77734375" style="498" customWidth="1"/>
    <col min="19" max="27" width="5.4453125" style="498" customWidth="1"/>
    <col min="28" max="28" width="5.5546875" style="498" customWidth="1"/>
    <col min="29" max="53" width="5.4453125" style="498" customWidth="1"/>
    <col min="54" max="131" width="5.77734375" style="498" customWidth="1"/>
    <col min="132" max="16384" width="7.10546875" style="498" customWidth="1"/>
  </cols>
  <sheetData>
    <row r="1" spans="1:13" s="330" customFormat="1" ht="32.25" customHeight="1">
      <c r="A1" s="952" t="s">
        <v>1404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</row>
    <row r="2" spans="1:13" s="251" customFormat="1" ht="24.75" customHeight="1">
      <c r="A2" s="251" t="s">
        <v>173</v>
      </c>
      <c r="M2" s="297" t="s">
        <v>641</v>
      </c>
    </row>
    <row r="3" spans="1:13" s="363" customFormat="1" ht="24.75" customHeight="1">
      <c r="A3" s="1004" t="s">
        <v>250</v>
      </c>
      <c r="B3" s="1007" t="s">
        <v>1405</v>
      </c>
      <c r="C3" s="1008"/>
      <c r="D3" s="1009"/>
      <c r="E3" s="861" t="s">
        <v>516</v>
      </c>
      <c r="F3" s="861" t="s">
        <v>1406</v>
      </c>
      <c r="G3" s="1010" t="s">
        <v>1407</v>
      </c>
      <c r="H3" s="1008"/>
      <c r="I3" s="1008"/>
      <c r="J3" s="1008"/>
      <c r="K3" s="1010" t="s">
        <v>1408</v>
      </c>
      <c r="L3" s="1008"/>
      <c r="M3" s="1011" t="s">
        <v>205</v>
      </c>
    </row>
    <row r="4" spans="1:13" s="363" customFormat="1" ht="24.75" customHeight="1">
      <c r="A4" s="1005"/>
      <c r="B4" s="1012" t="s">
        <v>517</v>
      </c>
      <c r="C4" s="1014"/>
      <c r="D4" s="1005"/>
      <c r="E4" s="862"/>
      <c r="F4" s="863"/>
      <c r="G4" s="1013" t="s">
        <v>518</v>
      </c>
      <c r="H4" s="1015"/>
      <c r="I4" s="1015"/>
      <c r="J4" s="1015"/>
      <c r="K4" s="1013" t="s">
        <v>519</v>
      </c>
      <c r="L4" s="1015"/>
      <c r="M4" s="1012"/>
    </row>
    <row r="5" spans="1:13" s="363" customFormat="1" ht="34.5" customHeight="1">
      <c r="A5" s="1005"/>
      <c r="B5" s="283"/>
      <c r="C5" s="861" t="s">
        <v>520</v>
      </c>
      <c r="D5" s="861" t="s">
        <v>521</v>
      </c>
      <c r="E5" s="864" t="s">
        <v>522</v>
      </c>
      <c r="F5" s="864"/>
      <c r="G5" s="865" t="s">
        <v>0</v>
      </c>
      <c r="H5" s="866"/>
      <c r="I5" s="867" t="s">
        <v>1</v>
      </c>
      <c r="J5" s="866"/>
      <c r="K5" s="861" t="s">
        <v>2</v>
      </c>
      <c r="L5" s="868" t="s">
        <v>3</v>
      </c>
      <c r="M5" s="1012"/>
    </row>
    <row r="6" spans="1:13" s="363" customFormat="1" ht="34.5" customHeight="1">
      <c r="A6" s="1006"/>
      <c r="B6" s="744"/>
      <c r="C6" s="869" t="s">
        <v>4</v>
      </c>
      <c r="D6" s="869" t="s">
        <v>5</v>
      </c>
      <c r="E6" s="869" t="s">
        <v>6</v>
      </c>
      <c r="F6" s="869" t="s">
        <v>7</v>
      </c>
      <c r="G6" s="744"/>
      <c r="H6" s="870" t="s">
        <v>8</v>
      </c>
      <c r="I6" s="744"/>
      <c r="J6" s="870" t="s">
        <v>8</v>
      </c>
      <c r="K6" s="871" t="s">
        <v>9</v>
      </c>
      <c r="L6" s="876" t="s">
        <v>10</v>
      </c>
      <c r="M6" s="1013"/>
    </row>
    <row r="7" spans="1:13" s="277" customFormat="1" ht="30.75" customHeight="1">
      <c r="A7" s="372" t="s">
        <v>11</v>
      </c>
      <c r="B7" s="271">
        <f>SUM(C7:D7)</f>
        <v>59</v>
      </c>
      <c r="C7" s="271">
        <v>30</v>
      </c>
      <c r="D7" s="271">
        <v>29</v>
      </c>
      <c r="E7" s="271">
        <v>1</v>
      </c>
      <c r="F7" s="271">
        <v>0</v>
      </c>
      <c r="G7" s="271">
        <v>59</v>
      </c>
      <c r="H7" s="271">
        <v>4</v>
      </c>
      <c r="I7" s="271">
        <v>0</v>
      </c>
      <c r="J7" s="275" t="s">
        <v>12</v>
      </c>
      <c r="K7" s="271">
        <v>48</v>
      </c>
      <c r="L7" s="271">
        <v>9</v>
      </c>
      <c r="M7" s="276" t="s">
        <v>11</v>
      </c>
    </row>
    <row r="8" spans="1:13" s="277" customFormat="1" ht="30.75" customHeight="1">
      <c r="A8" s="372" t="s">
        <v>194</v>
      </c>
      <c r="B8" s="271">
        <f>SUM(C8:D8)</f>
        <v>59</v>
      </c>
      <c r="C8" s="271">
        <v>30</v>
      </c>
      <c r="D8" s="271">
        <v>29</v>
      </c>
      <c r="E8" s="271">
        <v>0</v>
      </c>
      <c r="F8" s="271">
        <v>0</v>
      </c>
      <c r="G8" s="271">
        <v>59</v>
      </c>
      <c r="H8" s="271">
        <v>4</v>
      </c>
      <c r="I8" s="271">
        <v>0</v>
      </c>
      <c r="J8" s="275" t="s">
        <v>12</v>
      </c>
      <c r="K8" s="271">
        <v>48</v>
      </c>
      <c r="L8" s="271">
        <v>11</v>
      </c>
      <c r="M8" s="276" t="s">
        <v>194</v>
      </c>
    </row>
    <row r="9" spans="1:13" s="277" customFormat="1" ht="30.75" customHeight="1">
      <c r="A9" s="372" t="s">
        <v>195</v>
      </c>
      <c r="B9" s="271">
        <f>SUM(C9:D9)</f>
        <v>60</v>
      </c>
      <c r="C9" s="271">
        <v>32</v>
      </c>
      <c r="D9" s="271">
        <v>28</v>
      </c>
      <c r="E9" s="271">
        <v>2</v>
      </c>
      <c r="F9" s="271">
        <v>1</v>
      </c>
      <c r="G9" s="271">
        <v>60</v>
      </c>
      <c r="H9" s="271">
        <v>5</v>
      </c>
      <c r="I9" s="271">
        <v>0</v>
      </c>
      <c r="J9" s="275" t="s">
        <v>197</v>
      </c>
      <c r="K9" s="271">
        <v>48</v>
      </c>
      <c r="L9" s="271">
        <v>12</v>
      </c>
      <c r="M9" s="276" t="s">
        <v>195</v>
      </c>
    </row>
    <row r="10" spans="1:13" s="284" customFormat="1" ht="30.75" customHeight="1">
      <c r="A10" s="377" t="s">
        <v>13</v>
      </c>
      <c r="B10" s="271">
        <f>SUM(C10:D10)</f>
        <v>59</v>
      </c>
      <c r="C10" s="392">
        <v>32</v>
      </c>
      <c r="D10" s="392">
        <v>27</v>
      </c>
      <c r="E10" s="392">
        <v>0</v>
      </c>
      <c r="F10" s="392">
        <v>1</v>
      </c>
      <c r="G10" s="392">
        <v>59</v>
      </c>
      <c r="H10" s="392">
        <v>5</v>
      </c>
      <c r="I10" s="392">
        <v>0</v>
      </c>
      <c r="J10" s="392">
        <v>0</v>
      </c>
      <c r="K10" s="392">
        <v>45</v>
      </c>
      <c r="L10" s="392">
        <v>11</v>
      </c>
      <c r="M10" s="283" t="s">
        <v>13</v>
      </c>
    </row>
    <row r="11" spans="1:13" s="290" customFormat="1" ht="30.75" customHeight="1">
      <c r="A11" s="380" t="s">
        <v>196</v>
      </c>
      <c r="B11" s="291">
        <f>SUM(C11:D11)</f>
        <v>58</v>
      </c>
      <c r="C11" s="405">
        <v>32</v>
      </c>
      <c r="D11" s="405">
        <v>26</v>
      </c>
      <c r="E11" s="405">
        <v>0</v>
      </c>
      <c r="F11" s="405">
        <v>0</v>
      </c>
      <c r="G11" s="405">
        <v>0</v>
      </c>
      <c r="H11" s="405">
        <v>5</v>
      </c>
      <c r="I11" s="405">
        <v>0</v>
      </c>
      <c r="J11" s="405">
        <v>0</v>
      </c>
      <c r="K11" s="405">
        <v>45</v>
      </c>
      <c r="L11" s="405">
        <v>13</v>
      </c>
      <c r="M11" s="289" t="s">
        <v>196</v>
      </c>
    </row>
    <row r="12" spans="1:27" s="604" customFormat="1" ht="16.5" customHeight="1">
      <c r="A12" s="604" t="s">
        <v>1046</v>
      </c>
      <c r="H12" s="877" t="s">
        <v>1047</v>
      </c>
      <c r="R12" s="877"/>
      <c r="S12" s="877"/>
      <c r="T12" s="877"/>
      <c r="U12" s="877"/>
      <c r="V12" s="877"/>
      <c r="W12" s="877"/>
      <c r="X12" s="877"/>
      <c r="Y12" s="877"/>
      <c r="Z12" s="877"/>
      <c r="AA12" s="877"/>
    </row>
    <row r="13" spans="1:30" s="604" customFormat="1" ht="16.5" customHeight="1">
      <c r="A13" s="604" t="s">
        <v>1048</v>
      </c>
      <c r="K13" s="878"/>
      <c r="L13" s="878"/>
      <c r="M13" s="878"/>
      <c r="N13" s="878"/>
      <c r="O13" s="878"/>
      <c r="P13" s="878"/>
      <c r="Q13" s="878"/>
      <c r="R13" s="878"/>
      <c r="S13" s="878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</row>
    <row r="14" spans="11:40" s="739" customFormat="1" ht="12"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79"/>
      <c r="AL14" s="879"/>
      <c r="AM14" s="879"/>
      <c r="AN14" s="879"/>
    </row>
    <row r="15" spans="11:45" s="285" customFormat="1" ht="12"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</row>
    <row r="16" spans="12:51" s="285" customFormat="1" ht="12"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</row>
    <row r="17" spans="12:51" s="285" customFormat="1" ht="12"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</row>
    <row r="18" spans="12:51" s="285" customFormat="1" ht="12"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</row>
    <row r="19" spans="12:51" s="285" customFormat="1" ht="12"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</row>
  </sheetData>
  <mergeCells count="9">
    <mergeCell ref="A1:M1"/>
    <mergeCell ref="A3:A6"/>
    <mergeCell ref="B3:D3"/>
    <mergeCell ref="G3:J3"/>
    <mergeCell ref="K3:L3"/>
    <mergeCell ref="M3:M6"/>
    <mergeCell ref="B4:D4"/>
    <mergeCell ref="G4:J4"/>
    <mergeCell ref="K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AA21"/>
  <sheetViews>
    <sheetView showZeros="0" zoomScale="83" zoomScaleNormal="83" zoomScaleSheetLayoutView="85" zoomScalePageLayoutView="0" workbookViewId="0" topLeftCell="A1">
      <pane xSplit="1" ySplit="2" topLeftCell="B3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A1" sqref="A1:N1"/>
    </sheetView>
  </sheetViews>
  <sheetFormatPr defaultColWidth="8.88671875" defaultRowHeight="13.5"/>
  <cols>
    <col min="1" max="1" width="10.99609375" style="20" customWidth="1"/>
    <col min="2" max="2" width="9.5546875" style="20" customWidth="1"/>
    <col min="3" max="3" width="9.3359375" style="20" customWidth="1"/>
    <col min="4" max="4" width="7.21484375" style="20" customWidth="1"/>
    <col min="5" max="5" width="10.77734375" style="20" customWidth="1"/>
    <col min="6" max="6" width="10.4453125" style="20" customWidth="1"/>
    <col min="7" max="7" width="9.88671875" style="20" customWidth="1"/>
    <col min="8" max="8" width="6.99609375" style="20" customWidth="1"/>
    <col min="9" max="9" width="8.21484375" style="20" customWidth="1"/>
    <col min="10" max="10" width="8.5546875" style="20" customWidth="1"/>
    <col min="11" max="11" width="10.21484375" style="20" customWidth="1"/>
    <col min="12" max="12" width="9.5546875" style="20" customWidth="1"/>
    <col min="13" max="13" width="10.10546875" style="20" customWidth="1"/>
    <col min="14" max="14" width="10.4453125" style="20" customWidth="1"/>
    <col min="15" max="15" width="11.88671875" style="20" customWidth="1"/>
    <col min="16" max="16384" width="8.88671875" style="20" customWidth="1"/>
  </cols>
  <sheetData>
    <row r="1" spans="1:14" ht="26.25" customHeight="1">
      <c r="A1" s="1031" t="s">
        <v>886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</row>
    <row r="2" spans="1:14" ht="18" customHeight="1">
      <c r="A2" s="33" t="s">
        <v>640</v>
      </c>
      <c r="N2" s="21" t="s">
        <v>641</v>
      </c>
    </row>
    <row r="3" spans="1:22" ht="21.75" customHeight="1">
      <c r="A3" s="1028" t="s">
        <v>149</v>
      </c>
      <c r="B3" s="1016" t="s">
        <v>887</v>
      </c>
      <c r="C3" s="1017"/>
      <c r="D3" s="1017"/>
      <c r="E3" s="1017"/>
      <c r="F3" s="1017"/>
      <c r="G3" s="1017"/>
      <c r="H3" s="1017"/>
      <c r="I3" s="1024"/>
      <c r="J3" s="1016" t="s">
        <v>888</v>
      </c>
      <c r="K3" s="1017"/>
      <c r="L3" s="1017"/>
      <c r="M3" s="1017"/>
      <c r="N3" s="1025" t="s">
        <v>297</v>
      </c>
      <c r="O3" s="76"/>
      <c r="P3" s="22"/>
      <c r="Q3" s="22"/>
      <c r="R3" s="22"/>
      <c r="S3" s="22"/>
      <c r="T3" s="22"/>
      <c r="U3" s="22"/>
      <c r="V3" s="22"/>
    </row>
    <row r="4" spans="1:22" ht="21.75" customHeight="1">
      <c r="A4" s="1029"/>
      <c r="B4" s="1021" t="s">
        <v>1287</v>
      </c>
      <c r="C4" s="1022"/>
      <c r="D4" s="1022"/>
      <c r="E4" s="1022"/>
      <c r="F4" s="1022"/>
      <c r="G4" s="1022"/>
      <c r="H4" s="1022"/>
      <c r="I4" s="1023"/>
      <c r="J4" s="1021" t="s">
        <v>1288</v>
      </c>
      <c r="K4" s="1022"/>
      <c r="L4" s="1022"/>
      <c r="M4" s="1022"/>
      <c r="N4" s="1026"/>
      <c r="O4" s="76"/>
      <c r="P4" s="22"/>
      <c r="Q4" s="22"/>
      <c r="R4" s="22"/>
      <c r="S4" s="22"/>
      <c r="T4" s="22"/>
      <c r="U4" s="22"/>
      <c r="V4" s="22"/>
    </row>
    <row r="5" spans="1:15" ht="21.75" customHeight="1">
      <c r="A5" s="1029"/>
      <c r="B5" s="102" t="s">
        <v>1289</v>
      </c>
      <c r="C5" s="103" t="s">
        <v>1290</v>
      </c>
      <c r="D5" s="103" t="s">
        <v>1291</v>
      </c>
      <c r="E5" s="103" t="s">
        <v>889</v>
      </c>
      <c r="F5" s="103" t="s">
        <v>890</v>
      </c>
      <c r="G5" s="103" t="s">
        <v>1292</v>
      </c>
      <c r="H5" s="103" t="s">
        <v>1293</v>
      </c>
      <c r="I5" s="103" t="s">
        <v>1220</v>
      </c>
      <c r="J5" s="102" t="s">
        <v>1289</v>
      </c>
      <c r="K5" s="1016" t="s">
        <v>891</v>
      </c>
      <c r="L5" s="1017"/>
      <c r="M5" s="1018"/>
      <c r="N5" s="1026"/>
      <c r="O5" s="21"/>
    </row>
    <row r="6" spans="1:15" ht="21.75" customHeight="1">
      <c r="A6" s="1029"/>
      <c r="B6" s="104" t="s">
        <v>542</v>
      </c>
      <c r="C6" s="104" t="s">
        <v>1294</v>
      </c>
      <c r="D6" s="104" t="s">
        <v>1295</v>
      </c>
      <c r="E6" s="104" t="s">
        <v>892</v>
      </c>
      <c r="F6" s="104" t="s">
        <v>892</v>
      </c>
      <c r="G6" s="104"/>
      <c r="H6" s="102" t="s">
        <v>1297</v>
      </c>
      <c r="I6" s="104" t="s">
        <v>1168</v>
      </c>
      <c r="J6" s="104" t="s">
        <v>542</v>
      </c>
      <c r="K6" s="105"/>
      <c r="L6" s="103" t="s">
        <v>1300</v>
      </c>
      <c r="M6" s="100" t="s">
        <v>1301</v>
      </c>
      <c r="N6" s="1026"/>
      <c r="O6" s="21"/>
    </row>
    <row r="7" spans="1:15" ht="21.75" customHeight="1">
      <c r="A7" s="1033"/>
      <c r="B7" s="91"/>
      <c r="C7" s="106" t="s">
        <v>1298</v>
      </c>
      <c r="D7" s="91"/>
      <c r="E7" s="92" t="s">
        <v>893</v>
      </c>
      <c r="F7" s="92" t="s">
        <v>894</v>
      </c>
      <c r="G7" s="106" t="s">
        <v>1296</v>
      </c>
      <c r="H7" s="106" t="s">
        <v>1299</v>
      </c>
      <c r="I7" s="91"/>
      <c r="J7" s="91"/>
      <c r="K7" s="106"/>
      <c r="L7" s="106" t="s">
        <v>1302</v>
      </c>
      <c r="M7" s="107" t="s">
        <v>895</v>
      </c>
      <c r="N7" s="1027"/>
      <c r="O7" s="21"/>
    </row>
    <row r="8" spans="1:15" ht="30" customHeight="1">
      <c r="A8" s="172" t="s">
        <v>195</v>
      </c>
      <c r="B8" s="85">
        <f>SUM(C8:I8)</f>
        <v>377</v>
      </c>
      <c r="C8" s="84">
        <v>308</v>
      </c>
      <c r="D8" s="84">
        <v>35</v>
      </c>
      <c r="E8" s="84">
        <v>1</v>
      </c>
      <c r="F8" s="84">
        <v>8</v>
      </c>
      <c r="G8" s="84">
        <v>9</v>
      </c>
      <c r="H8" s="3">
        <v>0</v>
      </c>
      <c r="I8" s="84">
        <v>16</v>
      </c>
      <c r="J8" s="79">
        <v>1935</v>
      </c>
      <c r="K8" s="173">
        <v>1935</v>
      </c>
      <c r="L8" s="173">
        <v>1922</v>
      </c>
      <c r="M8" s="174">
        <v>13</v>
      </c>
      <c r="N8" s="171" t="s">
        <v>195</v>
      </c>
      <c r="O8" s="21"/>
    </row>
    <row r="9" spans="1:15" s="170" customFormat="1" ht="30" customHeight="1">
      <c r="A9" s="172" t="s">
        <v>1143</v>
      </c>
      <c r="B9" s="85">
        <f>SUM(C9:I9)</f>
        <v>115</v>
      </c>
      <c r="C9" s="174">
        <v>70</v>
      </c>
      <c r="D9" s="174">
        <v>6</v>
      </c>
      <c r="E9" s="534">
        <v>0</v>
      </c>
      <c r="F9" s="174">
        <v>11</v>
      </c>
      <c r="G9" s="174">
        <v>28</v>
      </c>
      <c r="H9" s="3">
        <v>0</v>
      </c>
      <c r="I9" s="174">
        <v>0</v>
      </c>
      <c r="J9" s="173">
        <v>1631</v>
      </c>
      <c r="K9" s="173">
        <v>1631</v>
      </c>
      <c r="L9" s="173">
        <v>1631</v>
      </c>
      <c r="M9" s="18">
        <v>0</v>
      </c>
      <c r="N9" s="171" t="s">
        <v>1143</v>
      </c>
      <c r="O9" s="175"/>
    </row>
    <row r="10" spans="1:15" s="170" customFormat="1" ht="30" customHeight="1">
      <c r="A10" s="532" t="s">
        <v>248</v>
      </c>
      <c r="B10" s="533">
        <f>SUM(C10:I10)</f>
        <v>501</v>
      </c>
      <c r="C10" s="177">
        <v>400</v>
      </c>
      <c r="D10" s="177">
        <v>38</v>
      </c>
      <c r="E10" s="177">
        <v>3</v>
      </c>
      <c r="F10" s="177">
        <v>18</v>
      </c>
      <c r="G10" s="177">
        <v>41</v>
      </c>
      <c r="H10" s="2">
        <v>0</v>
      </c>
      <c r="I10" s="177">
        <v>1</v>
      </c>
      <c r="J10" s="178">
        <v>2127</v>
      </c>
      <c r="K10" s="178">
        <v>2127</v>
      </c>
      <c r="L10" s="178">
        <v>2127</v>
      </c>
      <c r="M10" s="19">
        <v>0</v>
      </c>
      <c r="N10" s="529" t="s">
        <v>248</v>
      </c>
      <c r="O10" s="175"/>
    </row>
    <row r="11" ht="18" customHeight="1">
      <c r="O11" s="21"/>
    </row>
    <row r="12" spans="1:15" ht="18" customHeight="1">
      <c r="A12" s="1028" t="s">
        <v>149</v>
      </c>
      <c r="B12" s="1016" t="s">
        <v>1303</v>
      </c>
      <c r="C12" s="1017"/>
      <c r="D12" s="1024"/>
      <c r="E12" s="1016" t="s">
        <v>896</v>
      </c>
      <c r="F12" s="1017"/>
      <c r="G12" s="1017"/>
      <c r="H12" s="1017"/>
      <c r="I12" s="1017"/>
      <c r="J12" s="1017"/>
      <c r="K12" s="1017"/>
      <c r="L12" s="1025" t="s">
        <v>297</v>
      </c>
      <c r="O12" s="21"/>
    </row>
    <row r="13" spans="1:15" ht="24" customHeight="1">
      <c r="A13" s="1029"/>
      <c r="B13" s="1021" t="s">
        <v>1304</v>
      </c>
      <c r="C13" s="1022"/>
      <c r="D13" s="1023"/>
      <c r="E13" s="1021" t="s">
        <v>1305</v>
      </c>
      <c r="F13" s="1022"/>
      <c r="G13" s="1022"/>
      <c r="H13" s="1022"/>
      <c r="I13" s="1022"/>
      <c r="J13" s="1022"/>
      <c r="K13" s="1022"/>
      <c r="L13" s="1026"/>
      <c r="O13" s="21"/>
    </row>
    <row r="14" spans="1:15" ht="27.75" customHeight="1">
      <c r="A14" s="1029"/>
      <c r="B14" s="1016" t="s">
        <v>897</v>
      </c>
      <c r="C14" s="1017"/>
      <c r="D14" s="1024"/>
      <c r="E14" s="1016" t="s">
        <v>898</v>
      </c>
      <c r="F14" s="1017"/>
      <c r="G14" s="1024"/>
      <c r="H14" s="1016" t="s">
        <v>899</v>
      </c>
      <c r="I14" s="1017"/>
      <c r="J14" s="1024"/>
      <c r="K14" s="100" t="s">
        <v>1306</v>
      </c>
      <c r="L14" s="1026"/>
      <c r="O14" s="21"/>
    </row>
    <row r="15" spans="1:15" ht="24" customHeight="1">
      <c r="A15" s="1029"/>
      <c r="B15" s="1019"/>
      <c r="C15" s="103" t="s">
        <v>1300</v>
      </c>
      <c r="D15" s="100" t="s">
        <v>1301</v>
      </c>
      <c r="E15" s="1019"/>
      <c r="F15" s="108" t="s">
        <v>900</v>
      </c>
      <c r="G15" s="103" t="s">
        <v>1307</v>
      </c>
      <c r="H15" s="1019"/>
      <c r="I15" s="103" t="s">
        <v>1308</v>
      </c>
      <c r="J15" s="103" t="s">
        <v>1309</v>
      </c>
      <c r="K15" s="109" t="s">
        <v>1310</v>
      </c>
      <c r="L15" s="1026"/>
      <c r="O15" s="21"/>
    </row>
    <row r="16" spans="1:15" ht="24" customHeight="1">
      <c r="A16" s="1030"/>
      <c r="B16" s="1020"/>
      <c r="C16" s="106" t="s">
        <v>1302</v>
      </c>
      <c r="D16" s="107" t="s">
        <v>901</v>
      </c>
      <c r="E16" s="1020"/>
      <c r="F16" s="110" t="s">
        <v>1311</v>
      </c>
      <c r="G16" s="110" t="s">
        <v>1312</v>
      </c>
      <c r="H16" s="1020"/>
      <c r="I16" s="110" t="s">
        <v>1313</v>
      </c>
      <c r="J16" s="110" t="s">
        <v>1314</v>
      </c>
      <c r="K16" s="93"/>
      <c r="L16" s="1027"/>
      <c r="O16" s="21"/>
    </row>
    <row r="17" spans="1:15" ht="23.25" customHeight="1">
      <c r="A17" s="172" t="s">
        <v>195</v>
      </c>
      <c r="B17" s="179">
        <v>991</v>
      </c>
      <c r="C17" s="180">
        <v>991</v>
      </c>
      <c r="D17" s="162">
        <v>0</v>
      </c>
      <c r="E17" s="34">
        <v>49551</v>
      </c>
      <c r="F17" s="34">
        <v>47072</v>
      </c>
      <c r="G17" s="34">
        <v>2479</v>
      </c>
      <c r="H17" s="34">
        <v>108</v>
      </c>
      <c r="I17" s="34">
        <v>70</v>
      </c>
      <c r="J17" s="34">
        <v>38</v>
      </c>
      <c r="K17" s="34">
        <v>202</v>
      </c>
      <c r="L17" s="171" t="s">
        <v>195</v>
      </c>
      <c r="O17" s="21"/>
    </row>
    <row r="18" spans="1:15" s="170" customFormat="1" ht="23.25" customHeight="1">
      <c r="A18" s="172" t="s">
        <v>1143</v>
      </c>
      <c r="B18" s="180">
        <v>1083</v>
      </c>
      <c r="C18" s="180">
        <v>1083</v>
      </c>
      <c r="D18" s="162">
        <v>0</v>
      </c>
      <c r="E18" s="181">
        <f>SUM(F18:G18)</f>
        <v>40871</v>
      </c>
      <c r="F18" s="181">
        <v>38484</v>
      </c>
      <c r="G18" s="181">
        <v>2387</v>
      </c>
      <c r="H18" s="181">
        <f>SUM(I18:J18)</f>
        <v>113</v>
      </c>
      <c r="I18" s="181">
        <v>41</v>
      </c>
      <c r="J18" s="181">
        <v>72</v>
      </c>
      <c r="K18" s="181">
        <v>216</v>
      </c>
      <c r="L18" s="171" t="s">
        <v>1143</v>
      </c>
      <c r="O18" s="175"/>
    </row>
    <row r="19" spans="1:15" s="170" customFormat="1" ht="23.25" customHeight="1">
      <c r="A19" s="532" t="s">
        <v>148</v>
      </c>
      <c r="B19" s="182">
        <v>1694</v>
      </c>
      <c r="C19" s="182">
        <v>1694</v>
      </c>
      <c r="D19" s="164">
        <v>0</v>
      </c>
      <c r="E19" s="530">
        <v>60941</v>
      </c>
      <c r="F19" s="530">
        <v>58784</v>
      </c>
      <c r="G19" s="530">
        <v>2157</v>
      </c>
      <c r="H19" s="530">
        <v>110</v>
      </c>
      <c r="I19" s="530">
        <v>32</v>
      </c>
      <c r="J19" s="530">
        <v>78</v>
      </c>
      <c r="K19" s="531">
        <v>48</v>
      </c>
      <c r="L19" s="529" t="s">
        <v>148</v>
      </c>
      <c r="O19" s="175"/>
    </row>
    <row r="20" spans="1:27" s="327" customFormat="1" ht="16.5" customHeight="1">
      <c r="A20" s="327" t="s">
        <v>263</v>
      </c>
      <c r="H20" s="354" t="s">
        <v>291</v>
      </c>
      <c r="R20" s="354"/>
      <c r="S20" s="354"/>
      <c r="T20" s="354"/>
      <c r="U20" s="354"/>
      <c r="V20" s="354"/>
      <c r="W20" s="354"/>
      <c r="X20" s="354"/>
      <c r="Y20" s="354"/>
      <c r="Z20" s="354"/>
      <c r="AA20" s="354"/>
    </row>
    <row r="21" ht="12.75">
      <c r="L21" s="23"/>
    </row>
    <row r="22" ht="12.75" hidden="1"/>
    <row r="23" ht="12.75" hidden="1"/>
    <row r="24" ht="12.75" hidden="1"/>
  </sheetData>
  <sheetProtection/>
  <mergeCells count="20">
    <mergeCell ref="N3:N7"/>
    <mergeCell ref="L12:L16"/>
    <mergeCell ref="A12:A16"/>
    <mergeCell ref="A1:N1"/>
    <mergeCell ref="A3:A7"/>
    <mergeCell ref="B3:I3"/>
    <mergeCell ref="J3:M3"/>
    <mergeCell ref="B4:I4"/>
    <mergeCell ref="J4:M4"/>
    <mergeCell ref="B12:D12"/>
    <mergeCell ref="K5:M5"/>
    <mergeCell ref="B15:B16"/>
    <mergeCell ref="E15:E16"/>
    <mergeCell ref="H15:H16"/>
    <mergeCell ref="E12:K12"/>
    <mergeCell ref="B13:D13"/>
    <mergeCell ref="E13:K13"/>
    <mergeCell ref="B14:D14"/>
    <mergeCell ref="E14:G14"/>
    <mergeCell ref="H14:J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zoomScaleSheetLayoutView="100" workbookViewId="0" topLeftCell="A1">
      <selection activeCell="A1" sqref="A1:L1"/>
    </sheetView>
  </sheetViews>
  <sheetFormatPr defaultColWidth="8.88671875" defaultRowHeight="13.5"/>
  <cols>
    <col min="1" max="1" width="9.99609375" style="287" customWidth="1"/>
    <col min="2" max="2" width="8.21484375" style="287" customWidth="1"/>
    <col min="3" max="7" width="8.21484375" style="550" customWidth="1"/>
    <col min="8" max="8" width="8.21484375" style="287" customWidth="1"/>
    <col min="9" max="11" width="8.21484375" style="550" customWidth="1"/>
    <col min="12" max="12" width="11.5546875" style="287" customWidth="1"/>
    <col min="13" max="13" width="11.10546875" style="287" customWidth="1"/>
    <col min="14" max="14" width="12.5546875" style="287" customWidth="1"/>
    <col min="15" max="16" width="10.5546875" style="287" customWidth="1"/>
    <col min="17" max="16384" width="7.10546875" style="287" customWidth="1"/>
  </cols>
  <sheetData>
    <row r="1" spans="1:12" s="538" customFormat="1" ht="32.25" customHeight="1">
      <c r="A1" s="952" t="s">
        <v>1049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</row>
    <row r="2" spans="1:12" s="251" customFormat="1" ht="18" customHeight="1">
      <c r="A2" s="251" t="s">
        <v>999</v>
      </c>
      <c r="C2" s="539"/>
      <c r="D2" s="539"/>
      <c r="E2" s="539"/>
      <c r="F2" s="539"/>
      <c r="G2" s="539"/>
      <c r="I2" s="539"/>
      <c r="J2" s="539"/>
      <c r="K2" s="539"/>
      <c r="L2" s="554"/>
    </row>
    <row r="3" spans="1:12" s="251" customFormat="1" ht="45" customHeight="1">
      <c r="A3" s="834" t="s">
        <v>250</v>
      </c>
      <c r="B3" s="1035" t="s">
        <v>225</v>
      </c>
      <c r="C3" s="1036"/>
      <c r="D3" s="1035" t="s">
        <v>1000</v>
      </c>
      <c r="E3" s="1036"/>
      <c r="F3" s="1035" t="s">
        <v>1001</v>
      </c>
      <c r="G3" s="1036"/>
      <c r="H3" s="1035" t="s">
        <v>1002</v>
      </c>
      <c r="I3" s="1036"/>
      <c r="J3" s="1035" t="s">
        <v>1003</v>
      </c>
      <c r="K3" s="1036"/>
      <c r="L3" s="975" t="s">
        <v>205</v>
      </c>
    </row>
    <row r="4" spans="1:12" s="251" customFormat="1" ht="45" customHeight="1">
      <c r="A4" s="1037"/>
      <c r="B4" s="540" t="s">
        <v>1004</v>
      </c>
      <c r="C4" s="541" t="s">
        <v>226</v>
      </c>
      <c r="D4" s="540" t="s">
        <v>1005</v>
      </c>
      <c r="E4" s="541" t="s">
        <v>226</v>
      </c>
      <c r="F4" s="540" t="s">
        <v>1005</v>
      </c>
      <c r="G4" s="541" t="s">
        <v>226</v>
      </c>
      <c r="H4" s="542" t="s">
        <v>1006</v>
      </c>
      <c r="I4" s="541" t="s">
        <v>226</v>
      </c>
      <c r="J4" s="540" t="s">
        <v>1005</v>
      </c>
      <c r="K4" s="541" t="s">
        <v>226</v>
      </c>
      <c r="L4" s="972"/>
    </row>
    <row r="5" spans="1:12" s="544" customFormat="1" ht="39.75" customHeight="1">
      <c r="A5" s="543" t="s">
        <v>222</v>
      </c>
      <c r="B5" s="445">
        <v>1962</v>
      </c>
      <c r="C5" s="445">
        <v>14609</v>
      </c>
      <c r="D5" s="445" t="s">
        <v>199</v>
      </c>
      <c r="E5" s="445">
        <v>1054</v>
      </c>
      <c r="F5" s="445">
        <v>172</v>
      </c>
      <c r="G5" s="445">
        <v>15917</v>
      </c>
      <c r="H5" s="445">
        <v>13903</v>
      </c>
      <c r="I5" s="445">
        <v>4606</v>
      </c>
      <c r="J5" s="445" t="s">
        <v>199</v>
      </c>
      <c r="K5" s="445" t="s">
        <v>199</v>
      </c>
      <c r="L5" s="555" t="s">
        <v>222</v>
      </c>
    </row>
    <row r="6" spans="1:12" s="544" customFormat="1" ht="39.75" customHeight="1">
      <c r="A6" s="543" t="s">
        <v>194</v>
      </c>
      <c r="B6" s="445">
        <v>2056</v>
      </c>
      <c r="C6" s="445">
        <v>14189</v>
      </c>
      <c r="D6" s="545">
        <v>2796</v>
      </c>
      <c r="E6" s="445">
        <v>2796</v>
      </c>
      <c r="F6" s="445">
        <v>348</v>
      </c>
      <c r="G6" s="445">
        <v>17113</v>
      </c>
      <c r="H6" s="445">
        <v>21278</v>
      </c>
      <c r="I6" s="445">
        <v>6967</v>
      </c>
      <c r="J6" s="445" t="s">
        <v>199</v>
      </c>
      <c r="K6" s="445" t="s">
        <v>199</v>
      </c>
      <c r="L6" s="276" t="s">
        <v>194</v>
      </c>
    </row>
    <row r="7" spans="1:12" s="544" customFormat="1" ht="39.75" customHeight="1">
      <c r="A7" s="543" t="s">
        <v>195</v>
      </c>
      <c r="B7" s="445">
        <v>1301</v>
      </c>
      <c r="C7" s="445">
        <v>11564</v>
      </c>
      <c r="D7" s="545">
        <v>2399</v>
      </c>
      <c r="E7" s="445">
        <v>2399</v>
      </c>
      <c r="F7" s="445">
        <v>413</v>
      </c>
      <c r="G7" s="445">
        <v>10718</v>
      </c>
      <c r="H7" s="445">
        <v>14002</v>
      </c>
      <c r="I7" s="445">
        <v>4955</v>
      </c>
      <c r="J7" s="445" t="s">
        <v>199</v>
      </c>
      <c r="K7" s="445" t="s">
        <v>199</v>
      </c>
      <c r="L7" s="276" t="s">
        <v>195</v>
      </c>
    </row>
    <row r="8" spans="1:12" s="547" customFormat="1" ht="39.75" customHeight="1">
      <c r="A8" s="546" t="s">
        <v>224</v>
      </c>
      <c r="B8" s="429">
        <v>1743</v>
      </c>
      <c r="C8" s="429">
        <v>23740</v>
      </c>
      <c r="D8" s="429">
        <v>4114</v>
      </c>
      <c r="E8" s="429">
        <v>4077</v>
      </c>
      <c r="F8" s="429">
        <v>512</v>
      </c>
      <c r="G8" s="429">
        <v>7579</v>
      </c>
      <c r="H8" s="429">
        <v>16974</v>
      </c>
      <c r="I8" s="429">
        <v>6352</v>
      </c>
      <c r="J8" s="429" t="s">
        <v>199</v>
      </c>
      <c r="K8" s="429" t="s">
        <v>199</v>
      </c>
      <c r="L8" s="283" t="s">
        <v>224</v>
      </c>
    </row>
    <row r="9" spans="1:12" s="552" customFormat="1" ht="39.75" customHeight="1">
      <c r="A9" s="551" t="s">
        <v>196</v>
      </c>
      <c r="B9" s="458">
        <v>1592</v>
      </c>
      <c r="C9" s="458">
        <v>28294</v>
      </c>
      <c r="D9" s="458">
        <v>3478</v>
      </c>
      <c r="E9" s="458">
        <v>3478</v>
      </c>
      <c r="F9" s="458">
        <v>390</v>
      </c>
      <c r="G9" s="458">
        <v>15024</v>
      </c>
      <c r="H9" s="458">
        <v>1487</v>
      </c>
      <c r="I9" s="458">
        <v>1487</v>
      </c>
      <c r="J9" s="458">
        <v>404</v>
      </c>
      <c r="K9" s="458">
        <v>404</v>
      </c>
      <c r="L9" s="289" t="s">
        <v>248</v>
      </c>
    </row>
    <row r="10" spans="1:27" s="327" customFormat="1" ht="15" customHeight="1">
      <c r="A10" s="327" t="s">
        <v>263</v>
      </c>
      <c r="G10" s="354" t="s">
        <v>291</v>
      </c>
      <c r="R10" s="354"/>
      <c r="S10" s="354"/>
      <c r="T10" s="354"/>
      <c r="U10" s="354"/>
      <c r="V10" s="354"/>
      <c r="W10" s="354"/>
      <c r="X10" s="354"/>
      <c r="Y10" s="354"/>
      <c r="Z10" s="354"/>
      <c r="AA10" s="354"/>
    </row>
    <row r="11" spans="1:11" s="553" customFormat="1" ht="15" customHeight="1">
      <c r="A11" s="1034" t="s">
        <v>1007</v>
      </c>
      <c r="B11" s="1034"/>
      <c r="C11" s="1034"/>
      <c r="D11" s="1034"/>
      <c r="E11" s="1034"/>
      <c r="F11" s="1034"/>
      <c r="G11" s="1034"/>
      <c r="H11" s="1034"/>
      <c r="I11" s="1034"/>
      <c r="J11" s="1034"/>
      <c r="K11" s="1034"/>
    </row>
    <row r="12" spans="3:11" s="548" customFormat="1" ht="13.5">
      <c r="C12" s="549"/>
      <c r="D12" s="549"/>
      <c r="E12" s="549"/>
      <c r="F12" s="549"/>
      <c r="G12" s="549"/>
      <c r="I12" s="549"/>
      <c r="J12" s="549"/>
      <c r="K12" s="549"/>
    </row>
    <row r="13" spans="3:11" s="548" customFormat="1" ht="13.5">
      <c r="C13" s="549"/>
      <c r="D13" s="549"/>
      <c r="E13" s="549"/>
      <c r="F13" s="549"/>
      <c r="G13" s="549"/>
      <c r="I13" s="549"/>
      <c r="J13" s="549"/>
      <c r="K13" s="549"/>
    </row>
    <row r="14" spans="3:11" s="548" customFormat="1" ht="13.5">
      <c r="C14" s="549"/>
      <c r="D14" s="549"/>
      <c r="E14" s="549"/>
      <c r="F14" s="549"/>
      <c r="G14" s="549"/>
      <c r="I14" s="549"/>
      <c r="J14" s="549"/>
      <c r="K14" s="549"/>
    </row>
    <row r="15" spans="3:11" s="548" customFormat="1" ht="13.5">
      <c r="C15" s="549"/>
      <c r="D15" s="549"/>
      <c r="E15" s="549"/>
      <c r="F15" s="549"/>
      <c r="G15" s="549"/>
      <c r="I15" s="549"/>
      <c r="J15" s="549"/>
      <c r="K15" s="549"/>
    </row>
    <row r="16" spans="3:11" s="548" customFormat="1" ht="13.5">
      <c r="C16" s="549"/>
      <c r="D16" s="549"/>
      <c r="E16" s="549"/>
      <c r="F16" s="549"/>
      <c r="G16" s="549"/>
      <c r="I16" s="549"/>
      <c r="J16" s="549"/>
      <c r="K16" s="549"/>
    </row>
    <row r="17" spans="3:11" s="548" customFormat="1" ht="13.5">
      <c r="C17" s="549"/>
      <c r="D17" s="549"/>
      <c r="E17" s="549"/>
      <c r="F17" s="549"/>
      <c r="G17" s="549"/>
      <c r="I17" s="549"/>
      <c r="J17" s="549"/>
      <c r="K17" s="549"/>
    </row>
    <row r="18" spans="3:11" s="548" customFormat="1" ht="13.5">
      <c r="C18" s="549"/>
      <c r="D18" s="549"/>
      <c r="E18" s="549"/>
      <c r="F18" s="549"/>
      <c r="G18" s="549"/>
      <c r="I18" s="549"/>
      <c r="J18" s="549"/>
      <c r="K18" s="549"/>
    </row>
    <row r="19" spans="3:11" s="548" customFormat="1" ht="13.5">
      <c r="C19" s="549"/>
      <c r="D19" s="549"/>
      <c r="E19" s="549"/>
      <c r="F19" s="549"/>
      <c r="G19" s="549"/>
      <c r="I19" s="549"/>
      <c r="J19" s="549"/>
      <c r="K19" s="549"/>
    </row>
  </sheetData>
  <mergeCells count="9">
    <mergeCell ref="A11:K11"/>
    <mergeCell ref="F3:G3"/>
    <mergeCell ref="A1:L1"/>
    <mergeCell ref="B3:C3"/>
    <mergeCell ref="H3:I3"/>
    <mergeCell ref="J3:K3"/>
    <mergeCell ref="D3:E3"/>
    <mergeCell ref="L3:L4"/>
    <mergeCell ref="A3:A4"/>
  </mergeCells>
  <printOptions horizontalCentered="1"/>
  <pageMargins left="0.17" right="0.28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AA9"/>
  <sheetViews>
    <sheetView showZeros="0" zoomScale="95" zoomScaleNormal="95" zoomScalePageLayoutView="0" workbookViewId="0" topLeftCell="A1">
      <pane xSplit="1" ySplit="6" topLeftCell="B7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A1" sqref="A1:F1"/>
    </sheetView>
  </sheetViews>
  <sheetFormatPr defaultColWidth="8.88671875" defaultRowHeight="13.5"/>
  <cols>
    <col min="1" max="6" width="18.77734375" style="20" customWidth="1"/>
    <col min="7" max="16384" width="8.88671875" style="20" customWidth="1"/>
  </cols>
  <sheetData>
    <row r="1" spans="1:6" ht="30" customHeight="1">
      <c r="A1" s="1031" t="s">
        <v>1319</v>
      </c>
      <c r="B1" s="1032"/>
      <c r="C1" s="1032"/>
      <c r="D1" s="1032"/>
      <c r="E1" s="1032"/>
      <c r="F1" s="1032"/>
    </row>
    <row r="2" spans="1:6" ht="18" customHeight="1">
      <c r="A2" s="20" t="s">
        <v>1231</v>
      </c>
      <c r="F2" s="21" t="s">
        <v>1155</v>
      </c>
    </row>
    <row r="3" spans="1:6" ht="30" customHeight="1">
      <c r="A3" s="1042" t="s">
        <v>566</v>
      </c>
      <c r="B3" s="1038" t="s">
        <v>1253</v>
      </c>
      <c r="C3" s="1039"/>
      <c r="D3" s="1038" t="s">
        <v>1254</v>
      </c>
      <c r="E3" s="1039"/>
      <c r="F3" s="1045" t="s">
        <v>567</v>
      </c>
    </row>
    <row r="4" spans="1:6" ht="30" customHeight="1">
      <c r="A4" s="1043"/>
      <c r="B4" s="1027" t="s">
        <v>1255</v>
      </c>
      <c r="C4" s="1040"/>
      <c r="D4" s="1041" t="s">
        <v>1256</v>
      </c>
      <c r="E4" s="1040"/>
      <c r="F4" s="1026"/>
    </row>
    <row r="5" spans="1:6" ht="30" customHeight="1">
      <c r="A5" s="1043"/>
      <c r="B5" s="27" t="s">
        <v>1257</v>
      </c>
      <c r="C5" s="27" t="s">
        <v>1258</v>
      </c>
      <c r="D5" s="27" t="s">
        <v>1259</v>
      </c>
      <c r="E5" s="27" t="s">
        <v>1260</v>
      </c>
      <c r="F5" s="1026"/>
    </row>
    <row r="6" spans="1:6" ht="30" customHeight="1">
      <c r="A6" s="1044"/>
      <c r="B6" s="24" t="s">
        <v>1261</v>
      </c>
      <c r="C6" s="24" t="s">
        <v>1262</v>
      </c>
      <c r="D6" s="50" t="s">
        <v>1263</v>
      </c>
      <c r="E6" s="50" t="s">
        <v>1264</v>
      </c>
      <c r="F6" s="1027"/>
    </row>
    <row r="7" spans="1:7" s="163" customFormat="1" ht="39.75" customHeight="1">
      <c r="A7" s="168" t="s">
        <v>1143</v>
      </c>
      <c r="B7" s="188">
        <v>2671</v>
      </c>
      <c r="C7" s="189">
        <v>10448</v>
      </c>
      <c r="D7" s="183">
        <v>0</v>
      </c>
      <c r="E7" s="183">
        <v>0</v>
      </c>
      <c r="F7" s="166" t="s">
        <v>1143</v>
      </c>
      <c r="G7" s="170"/>
    </row>
    <row r="8" spans="1:6" s="78" customFormat="1" ht="39.75" customHeight="1">
      <c r="A8" s="556" t="s">
        <v>248</v>
      </c>
      <c r="B8" s="557">
        <v>4204</v>
      </c>
      <c r="C8" s="558">
        <v>5150</v>
      </c>
      <c r="D8" s="559">
        <v>0</v>
      </c>
      <c r="E8" s="559">
        <v>0</v>
      </c>
      <c r="F8" s="560" t="s">
        <v>248</v>
      </c>
    </row>
    <row r="9" spans="1:27" s="457" customFormat="1" ht="15" customHeight="1">
      <c r="A9" s="457" t="s">
        <v>263</v>
      </c>
      <c r="D9" s="561" t="s">
        <v>291</v>
      </c>
      <c r="R9" s="561"/>
      <c r="S9" s="561"/>
      <c r="T9" s="561"/>
      <c r="U9" s="561"/>
      <c r="V9" s="561"/>
      <c r="W9" s="561"/>
      <c r="X9" s="561"/>
      <c r="Y9" s="561"/>
      <c r="Z9" s="561"/>
      <c r="AA9" s="561"/>
    </row>
  </sheetData>
  <sheetProtection/>
  <mergeCells count="7">
    <mergeCell ref="A1:F1"/>
    <mergeCell ref="B3:C3"/>
    <mergeCell ref="D3:E3"/>
    <mergeCell ref="B4:C4"/>
    <mergeCell ref="D4:E4"/>
    <mergeCell ref="A3:A6"/>
    <mergeCell ref="F3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M13"/>
  <sheetViews>
    <sheetView zoomScale="80" zoomScaleNormal="80" zoomScalePageLayoutView="0" workbookViewId="0" topLeftCell="A1">
      <pane xSplit="1" ySplit="5" topLeftCell="B6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:M1"/>
    </sheetView>
  </sheetViews>
  <sheetFormatPr defaultColWidth="8.88671875" defaultRowHeight="13.5"/>
  <cols>
    <col min="1" max="1" width="10.99609375" style="20" customWidth="1"/>
    <col min="2" max="2" width="9.99609375" style="20" customWidth="1"/>
    <col min="3" max="10" width="9.6640625" style="20" customWidth="1"/>
    <col min="11" max="12" width="10.99609375" style="20" customWidth="1"/>
    <col min="13" max="13" width="10.10546875" style="20" customWidth="1"/>
    <col min="14" max="16384" width="8.88671875" style="20" customWidth="1"/>
  </cols>
  <sheetData>
    <row r="1" spans="1:13" ht="31.5" customHeight="1">
      <c r="A1" s="1049" t="s">
        <v>1320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</row>
    <row r="2" spans="1:13" ht="18" customHeight="1">
      <c r="A2" s="38" t="s">
        <v>588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1154</v>
      </c>
    </row>
    <row r="3" spans="1:13" ht="51" customHeight="1">
      <c r="A3" s="68"/>
      <c r="B3" s="1047" t="s">
        <v>564</v>
      </c>
      <c r="C3" s="41" t="s">
        <v>563</v>
      </c>
      <c r="D3" s="42"/>
      <c r="E3" s="42"/>
      <c r="F3" s="43"/>
      <c r="G3" s="41" t="s">
        <v>1384</v>
      </c>
      <c r="H3" s="42"/>
      <c r="I3" s="42"/>
      <c r="J3" s="43"/>
      <c r="K3" s="1052" t="s">
        <v>565</v>
      </c>
      <c r="L3" s="1053"/>
      <c r="M3" s="31"/>
    </row>
    <row r="4" spans="1:13" ht="39" customHeight="1">
      <c r="A4" s="52" t="s">
        <v>735</v>
      </c>
      <c r="B4" s="1050"/>
      <c r="C4" s="1047" t="s">
        <v>902</v>
      </c>
      <c r="D4" s="41" t="s">
        <v>903</v>
      </c>
      <c r="E4" s="42"/>
      <c r="F4" s="43"/>
      <c r="G4" s="1047" t="s">
        <v>904</v>
      </c>
      <c r="H4" s="41" t="s">
        <v>903</v>
      </c>
      <c r="I4" s="42"/>
      <c r="J4" s="43"/>
      <c r="K4" s="1047" t="s">
        <v>905</v>
      </c>
      <c r="L4" s="1054" t="s">
        <v>906</v>
      </c>
      <c r="M4" s="45" t="s">
        <v>739</v>
      </c>
    </row>
    <row r="5" spans="1:13" ht="39" customHeight="1">
      <c r="A5" s="69"/>
      <c r="B5" s="1051"/>
      <c r="C5" s="1048"/>
      <c r="D5" s="36"/>
      <c r="E5" s="44" t="s">
        <v>906</v>
      </c>
      <c r="F5" s="44" t="s">
        <v>907</v>
      </c>
      <c r="G5" s="1048"/>
      <c r="H5" s="36"/>
      <c r="I5" s="44" t="s">
        <v>906</v>
      </c>
      <c r="J5" s="44" t="s">
        <v>907</v>
      </c>
      <c r="K5" s="1051"/>
      <c r="L5" s="1055"/>
      <c r="M5" s="32"/>
    </row>
    <row r="6" spans="1:13" ht="45" customHeight="1">
      <c r="A6" s="33" t="s">
        <v>596</v>
      </c>
      <c r="B6" s="213">
        <v>531919</v>
      </c>
      <c r="C6" s="189">
        <v>5739</v>
      </c>
      <c r="D6" s="214">
        <v>200485</v>
      </c>
      <c r="E6" s="189">
        <v>67954</v>
      </c>
      <c r="F6" s="189">
        <v>132531</v>
      </c>
      <c r="G6" s="189">
        <v>100</v>
      </c>
      <c r="H6" s="214">
        <v>75248</v>
      </c>
      <c r="I6" s="189">
        <v>21294</v>
      </c>
      <c r="J6" s="189">
        <v>53954</v>
      </c>
      <c r="K6" s="169">
        <v>132658</v>
      </c>
      <c r="L6" s="169">
        <v>256186</v>
      </c>
      <c r="M6" s="166" t="s">
        <v>596</v>
      </c>
    </row>
    <row r="7" spans="1:13" ht="45" customHeight="1">
      <c r="A7" s="33" t="s">
        <v>543</v>
      </c>
      <c r="B7" s="213">
        <v>530082</v>
      </c>
      <c r="C7" s="189">
        <v>6940</v>
      </c>
      <c r="D7" s="214">
        <v>210442</v>
      </c>
      <c r="E7" s="189">
        <v>72975</v>
      </c>
      <c r="F7" s="189">
        <v>137467</v>
      </c>
      <c r="G7" s="189">
        <v>89</v>
      </c>
      <c r="H7" s="214">
        <v>76772</v>
      </c>
      <c r="I7" s="189">
        <v>22275</v>
      </c>
      <c r="J7" s="189">
        <v>54497</v>
      </c>
      <c r="K7" s="169">
        <v>105792</v>
      </c>
      <c r="L7" s="169">
        <v>242868</v>
      </c>
      <c r="M7" s="166" t="s">
        <v>543</v>
      </c>
    </row>
    <row r="8" spans="1:13" ht="45" customHeight="1">
      <c r="A8" s="33" t="s">
        <v>194</v>
      </c>
      <c r="B8" s="213">
        <v>522876</v>
      </c>
      <c r="C8" s="189">
        <v>8112</v>
      </c>
      <c r="D8" s="214">
        <v>214544</v>
      </c>
      <c r="E8" s="189">
        <v>81188</v>
      </c>
      <c r="F8" s="189">
        <v>133356</v>
      </c>
      <c r="G8" s="189">
        <v>92</v>
      </c>
      <c r="H8" s="214">
        <v>74154</v>
      </c>
      <c r="I8" s="189">
        <v>22767</v>
      </c>
      <c r="J8" s="189">
        <v>51387</v>
      </c>
      <c r="K8" s="169">
        <v>105036</v>
      </c>
      <c r="L8" s="169">
        <v>234178</v>
      </c>
      <c r="M8" s="166" t="s">
        <v>194</v>
      </c>
    </row>
    <row r="9" spans="1:13" s="163" customFormat="1" ht="45" customHeight="1">
      <c r="A9" s="165" t="s">
        <v>195</v>
      </c>
      <c r="B9" s="213">
        <v>524772</v>
      </c>
      <c r="C9" s="189">
        <v>9380</v>
      </c>
      <c r="D9" s="214">
        <v>229329</v>
      </c>
      <c r="E9" s="189">
        <v>87662</v>
      </c>
      <c r="F9" s="189">
        <v>141667</v>
      </c>
      <c r="G9" s="189">
        <v>94</v>
      </c>
      <c r="H9" s="214">
        <v>71772</v>
      </c>
      <c r="I9" s="189">
        <v>22066</v>
      </c>
      <c r="J9" s="189">
        <v>49706</v>
      </c>
      <c r="K9" s="215">
        <v>103109</v>
      </c>
      <c r="L9" s="215">
        <v>223671</v>
      </c>
      <c r="M9" s="166" t="s">
        <v>195</v>
      </c>
    </row>
    <row r="10" spans="1:13" s="186" customFormat="1" ht="45" customHeight="1">
      <c r="A10" s="165" t="s">
        <v>1143</v>
      </c>
      <c r="B10" s="213">
        <v>529733</v>
      </c>
      <c r="C10" s="189">
        <v>9978</v>
      </c>
      <c r="D10" s="214">
        <v>240707</v>
      </c>
      <c r="E10" s="189">
        <v>93038</v>
      </c>
      <c r="F10" s="189">
        <v>147669</v>
      </c>
      <c r="G10" s="189">
        <v>89</v>
      </c>
      <c r="H10" s="214">
        <v>71663</v>
      </c>
      <c r="I10" s="189">
        <v>22343</v>
      </c>
      <c r="J10" s="189">
        <v>49320</v>
      </c>
      <c r="K10" s="215">
        <v>104356</v>
      </c>
      <c r="L10" s="215">
        <v>217363</v>
      </c>
      <c r="M10" s="166" t="s">
        <v>1143</v>
      </c>
    </row>
    <row r="11" spans="1:13" s="161" customFormat="1" ht="45" customHeight="1">
      <c r="A11" s="216" t="s">
        <v>227</v>
      </c>
      <c r="B11" s="217">
        <v>558899</v>
      </c>
      <c r="C11" s="218">
        <v>10507</v>
      </c>
      <c r="D11" s="219">
        <v>273686</v>
      </c>
      <c r="E11" s="218">
        <v>103735</v>
      </c>
      <c r="F11" s="218">
        <v>169951</v>
      </c>
      <c r="G11" s="218">
        <v>88</v>
      </c>
      <c r="H11" s="219">
        <v>73598</v>
      </c>
      <c r="I11" s="218">
        <v>22554</v>
      </c>
      <c r="J11" s="218">
        <v>51044</v>
      </c>
      <c r="K11" s="220">
        <v>93387</v>
      </c>
      <c r="L11" s="220">
        <v>211615</v>
      </c>
      <c r="M11" s="201" t="s">
        <v>227</v>
      </c>
    </row>
    <row r="12" spans="1:13" s="26" customFormat="1" ht="15" customHeight="1">
      <c r="A12" s="46" t="s">
        <v>1050</v>
      </c>
      <c r="I12" s="1046" t="s">
        <v>228</v>
      </c>
      <c r="J12" s="1046"/>
      <c r="K12" s="1046"/>
      <c r="L12" s="1046"/>
      <c r="M12" s="880"/>
    </row>
    <row r="13" s="26" customFormat="1" ht="15" customHeight="1">
      <c r="A13" s="26" t="s">
        <v>1051</v>
      </c>
    </row>
    <row r="14" s="26" customFormat="1" ht="15" customHeight="1"/>
  </sheetData>
  <sheetProtection/>
  <mergeCells count="8">
    <mergeCell ref="I12:L12"/>
    <mergeCell ref="C4:C5"/>
    <mergeCell ref="A1:M1"/>
    <mergeCell ref="G4:G5"/>
    <mergeCell ref="B3:B5"/>
    <mergeCell ref="K3:L3"/>
    <mergeCell ref="K4:K5"/>
    <mergeCell ref="L4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K15"/>
  <sheetViews>
    <sheetView zoomScale="85" zoomScaleNormal="85" zoomScalePageLayoutView="0" workbookViewId="0" topLeftCell="A1">
      <selection activeCell="A1" sqref="A1:J1"/>
    </sheetView>
  </sheetViews>
  <sheetFormatPr defaultColWidth="8.88671875" defaultRowHeight="13.5"/>
  <cols>
    <col min="1" max="1" width="11.21484375" style="89" customWidth="1"/>
    <col min="2" max="9" width="10.77734375" style="89" customWidth="1"/>
    <col min="10" max="10" width="12.3359375" style="89" customWidth="1"/>
    <col min="11" max="16384" width="8.88671875" style="89" customWidth="1"/>
  </cols>
  <sheetData>
    <row r="1" spans="1:10" ht="33.75" customHeight="1">
      <c r="A1" s="1056" t="s">
        <v>908</v>
      </c>
      <c r="B1" s="1056"/>
      <c r="C1" s="1056"/>
      <c r="D1" s="1056"/>
      <c r="E1" s="1056"/>
      <c r="F1" s="1056"/>
      <c r="G1" s="1056"/>
      <c r="H1" s="1056"/>
      <c r="I1" s="1056"/>
      <c r="J1" s="1056"/>
    </row>
    <row r="2" spans="1:10" ht="21.75" customHeight="1">
      <c r="A2" s="111" t="s">
        <v>909</v>
      </c>
      <c r="I2" s="112"/>
      <c r="J2" s="113" t="s">
        <v>910</v>
      </c>
    </row>
    <row r="3" spans="1:10" s="115" customFormat="1" ht="24" customHeight="1">
      <c r="A3" s="114" t="s">
        <v>911</v>
      </c>
      <c r="B3" s="1057" t="s">
        <v>912</v>
      </c>
      <c r="C3" s="1058"/>
      <c r="D3" s="1057" t="s">
        <v>913</v>
      </c>
      <c r="E3" s="1058"/>
      <c r="F3" s="1057" t="s">
        <v>914</v>
      </c>
      <c r="G3" s="1058"/>
      <c r="H3" s="1057" t="s">
        <v>1165</v>
      </c>
      <c r="I3" s="1058"/>
      <c r="J3" s="1063" t="s">
        <v>915</v>
      </c>
    </row>
    <row r="4" spans="1:10" s="115" customFormat="1" ht="33" customHeight="1">
      <c r="A4" s="116"/>
      <c r="B4" s="1061" t="s">
        <v>542</v>
      </c>
      <c r="C4" s="1062"/>
      <c r="D4" s="1061" t="s">
        <v>1164</v>
      </c>
      <c r="E4" s="1062"/>
      <c r="F4" s="1059" t="s">
        <v>916</v>
      </c>
      <c r="G4" s="1060"/>
      <c r="H4" s="1059" t="s">
        <v>1166</v>
      </c>
      <c r="I4" s="1060"/>
      <c r="J4" s="1064"/>
    </row>
    <row r="5" spans="1:10" s="115" customFormat="1" ht="33" customHeight="1">
      <c r="A5" s="117" t="s">
        <v>917</v>
      </c>
      <c r="B5" s="118" t="s">
        <v>918</v>
      </c>
      <c r="C5" s="118" t="s">
        <v>919</v>
      </c>
      <c r="D5" s="118" t="s">
        <v>918</v>
      </c>
      <c r="E5" s="118" t="s">
        <v>919</v>
      </c>
      <c r="F5" s="118" t="s">
        <v>918</v>
      </c>
      <c r="G5" s="118" t="s">
        <v>919</v>
      </c>
      <c r="H5" s="118" t="s">
        <v>918</v>
      </c>
      <c r="I5" s="118" t="s">
        <v>919</v>
      </c>
      <c r="J5" s="1065"/>
    </row>
    <row r="6" spans="1:10" s="225" customFormat="1" ht="34.5" customHeight="1">
      <c r="A6" s="172" t="s">
        <v>1009</v>
      </c>
      <c r="B6" s="221">
        <v>10270421</v>
      </c>
      <c r="C6" s="222">
        <v>219834994</v>
      </c>
      <c r="D6" s="222">
        <v>3960938</v>
      </c>
      <c r="E6" s="222">
        <v>82784398</v>
      </c>
      <c r="F6" s="222">
        <v>1663201</v>
      </c>
      <c r="G6" s="222">
        <v>37626197</v>
      </c>
      <c r="H6" s="222">
        <v>4646282</v>
      </c>
      <c r="I6" s="223">
        <v>99424399</v>
      </c>
      <c r="J6" s="224" t="s">
        <v>1009</v>
      </c>
    </row>
    <row r="7" spans="1:10" s="225" customFormat="1" ht="34.5" customHeight="1">
      <c r="A7" s="172" t="s">
        <v>222</v>
      </c>
      <c r="B7" s="221">
        <v>10624875</v>
      </c>
      <c r="C7" s="222">
        <v>248945715</v>
      </c>
      <c r="D7" s="222">
        <v>4339928</v>
      </c>
      <c r="E7" s="222">
        <v>99030628</v>
      </c>
      <c r="F7" s="222">
        <v>1750902</v>
      </c>
      <c r="G7" s="222">
        <v>43483039</v>
      </c>
      <c r="H7" s="222">
        <v>4534045</v>
      </c>
      <c r="I7" s="223">
        <v>106432048</v>
      </c>
      <c r="J7" s="224" t="s">
        <v>222</v>
      </c>
    </row>
    <row r="8" spans="1:10" s="225" customFormat="1" ht="34.5" customHeight="1">
      <c r="A8" s="172" t="s">
        <v>223</v>
      </c>
      <c r="B8" s="221">
        <v>12138212</v>
      </c>
      <c r="C8" s="222">
        <v>273088673</v>
      </c>
      <c r="D8" s="222">
        <v>5079372</v>
      </c>
      <c r="E8" s="222">
        <v>110478357</v>
      </c>
      <c r="F8" s="222">
        <v>1996646</v>
      </c>
      <c r="G8" s="222">
        <v>46930984</v>
      </c>
      <c r="H8" s="222">
        <v>5062194</v>
      </c>
      <c r="I8" s="223">
        <v>115679332</v>
      </c>
      <c r="J8" s="224" t="s">
        <v>223</v>
      </c>
    </row>
    <row r="9" spans="1:11" s="230" customFormat="1" ht="34.5" customHeight="1">
      <c r="A9" s="172" t="s">
        <v>1008</v>
      </c>
      <c r="B9" s="226">
        <v>13959999</v>
      </c>
      <c r="C9" s="227">
        <v>284506091</v>
      </c>
      <c r="D9" s="227">
        <v>6072543</v>
      </c>
      <c r="E9" s="227">
        <v>118754819</v>
      </c>
      <c r="F9" s="227">
        <v>2239609</v>
      </c>
      <c r="G9" s="227">
        <v>47186245</v>
      </c>
      <c r="H9" s="227">
        <v>5647847</v>
      </c>
      <c r="I9" s="228">
        <v>118565027</v>
      </c>
      <c r="J9" s="224" t="s">
        <v>1008</v>
      </c>
      <c r="K9" s="229"/>
    </row>
    <row r="10" spans="1:11" s="230" customFormat="1" ht="34.5" customHeight="1">
      <c r="A10" s="172" t="s">
        <v>224</v>
      </c>
      <c r="B10" s="226">
        <v>14747458</v>
      </c>
      <c r="C10" s="227">
        <v>319969450</v>
      </c>
      <c r="D10" s="227">
        <v>6725421</v>
      </c>
      <c r="E10" s="227">
        <v>139909902</v>
      </c>
      <c r="F10" s="227">
        <v>2309442</v>
      </c>
      <c r="G10" s="227">
        <v>51389959</v>
      </c>
      <c r="H10" s="227">
        <v>5712595</v>
      </c>
      <c r="I10" s="228">
        <v>128669589</v>
      </c>
      <c r="J10" s="224" t="s">
        <v>224</v>
      </c>
      <c r="K10" s="229"/>
    </row>
    <row r="11" spans="1:11" s="230" customFormat="1" ht="34.5" customHeight="1">
      <c r="A11" s="176" t="s">
        <v>248</v>
      </c>
      <c r="B11" s="231">
        <v>15004995</v>
      </c>
      <c r="C11" s="232">
        <v>354690017.532</v>
      </c>
      <c r="D11" s="232">
        <v>7016382</v>
      </c>
      <c r="E11" s="232">
        <v>159478138.081</v>
      </c>
      <c r="F11" s="232">
        <v>2313037</v>
      </c>
      <c r="G11" s="232">
        <v>55694114.438</v>
      </c>
      <c r="H11" s="232">
        <v>5675576</v>
      </c>
      <c r="I11" s="233">
        <v>139517765.013</v>
      </c>
      <c r="J11" s="234" t="s">
        <v>248</v>
      </c>
      <c r="K11" s="235"/>
    </row>
    <row r="12" spans="1:10" s="225" customFormat="1" ht="34.5" customHeight="1">
      <c r="A12" s="236" t="s">
        <v>229</v>
      </c>
      <c r="B12" s="226">
        <v>97998</v>
      </c>
      <c r="C12" s="227">
        <v>115862086.78999999</v>
      </c>
      <c r="D12" s="227">
        <v>43413</v>
      </c>
      <c r="E12" s="227">
        <v>50521111.400000006</v>
      </c>
      <c r="F12" s="227">
        <v>14620</v>
      </c>
      <c r="G12" s="227">
        <v>17901655.38</v>
      </c>
      <c r="H12" s="227">
        <v>39965</v>
      </c>
      <c r="I12" s="228">
        <v>47439320.01</v>
      </c>
      <c r="J12" s="224" t="s">
        <v>230</v>
      </c>
    </row>
    <row r="13" spans="1:10" s="225" customFormat="1" ht="34.5" customHeight="1">
      <c r="A13" s="236" t="s">
        <v>231</v>
      </c>
      <c r="B13" s="221">
        <v>9531656</v>
      </c>
      <c r="C13" s="222">
        <v>147683964.986</v>
      </c>
      <c r="D13" s="222">
        <v>4428837</v>
      </c>
      <c r="E13" s="222">
        <v>67438562.068</v>
      </c>
      <c r="F13" s="222">
        <v>1494410</v>
      </c>
      <c r="G13" s="222">
        <v>23311095.41</v>
      </c>
      <c r="H13" s="222">
        <v>3608409</v>
      </c>
      <c r="I13" s="223">
        <v>56934307.508</v>
      </c>
      <c r="J13" s="224" t="s">
        <v>232</v>
      </c>
    </row>
    <row r="14" spans="1:10" s="225" customFormat="1" ht="34.5" customHeight="1">
      <c r="A14" s="237" t="s">
        <v>233</v>
      </c>
      <c r="B14" s="238">
        <v>5375341</v>
      </c>
      <c r="C14" s="239">
        <v>91143965.756</v>
      </c>
      <c r="D14" s="239">
        <v>2544132</v>
      </c>
      <c r="E14" s="239">
        <v>41518464.613</v>
      </c>
      <c r="F14" s="239">
        <v>804007</v>
      </c>
      <c r="G14" s="239">
        <v>14481363.648</v>
      </c>
      <c r="H14" s="239">
        <v>2027202</v>
      </c>
      <c r="I14" s="240">
        <v>35144137.495</v>
      </c>
      <c r="J14" s="241" t="s">
        <v>234</v>
      </c>
    </row>
    <row r="15" spans="1:10" s="562" customFormat="1" ht="18.75" customHeight="1">
      <c r="A15" s="46" t="s">
        <v>1052</v>
      </c>
      <c r="F15" s="1066" t="s">
        <v>1053</v>
      </c>
      <c r="G15" s="1066"/>
      <c r="H15" s="1066"/>
      <c r="I15" s="1066"/>
      <c r="J15" s="1066"/>
    </row>
  </sheetData>
  <sheetProtection/>
  <mergeCells count="11">
    <mergeCell ref="F15:J15"/>
    <mergeCell ref="A1:J1"/>
    <mergeCell ref="F3:G3"/>
    <mergeCell ref="F4:G4"/>
    <mergeCell ref="H3:I3"/>
    <mergeCell ref="H4:I4"/>
    <mergeCell ref="B3:C3"/>
    <mergeCell ref="B4:C4"/>
    <mergeCell ref="D3:E3"/>
    <mergeCell ref="D4:E4"/>
    <mergeCell ref="J3:J5"/>
  </mergeCells>
  <printOptions/>
  <pageMargins left="0.57" right="0.47" top="0.69" bottom="0.69" header="0.5" footer="0.5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J18"/>
  <sheetViews>
    <sheetView zoomScale="95" zoomScaleNormal="95" zoomScalePageLayoutView="0" workbookViewId="0" topLeftCell="A1">
      <selection activeCell="A1" sqref="A1:H1"/>
    </sheetView>
  </sheetViews>
  <sheetFormatPr defaultColWidth="8.88671875" defaultRowHeight="13.5"/>
  <cols>
    <col min="1" max="1" width="15.88671875" style="58" customWidth="1"/>
    <col min="2" max="7" width="13.88671875" style="58" customWidth="1"/>
    <col min="8" max="8" width="12.3359375" style="58" customWidth="1"/>
    <col min="9" max="16384" width="8.88671875" style="58" customWidth="1"/>
  </cols>
  <sheetData>
    <row r="1" spans="1:8" ht="37.5" customHeight="1">
      <c r="A1" s="1067" t="s">
        <v>1054</v>
      </c>
      <c r="B1" s="1067"/>
      <c r="C1" s="1067"/>
      <c r="D1" s="1067"/>
      <c r="E1" s="1067"/>
      <c r="F1" s="1067"/>
      <c r="G1" s="1067"/>
      <c r="H1" s="1067"/>
    </row>
    <row r="2" spans="1:8" ht="20.25" customHeight="1">
      <c r="A2" s="111" t="s">
        <v>920</v>
      </c>
      <c r="H2" s="113" t="s">
        <v>921</v>
      </c>
    </row>
    <row r="3" spans="1:8" ht="32.25" customHeight="1">
      <c r="A3" s="70"/>
      <c r="B3" s="120" t="s">
        <v>1145</v>
      </c>
      <c r="C3" s="1068" t="s">
        <v>922</v>
      </c>
      <c r="D3" s="1069"/>
      <c r="E3" s="1070" t="s">
        <v>923</v>
      </c>
      <c r="F3" s="1071"/>
      <c r="G3" s="1069"/>
      <c r="H3" s="60"/>
    </row>
    <row r="4" spans="1:8" ht="24.75" customHeight="1">
      <c r="A4" s="122" t="s">
        <v>924</v>
      </c>
      <c r="B4" s="104" t="s">
        <v>736</v>
      </c>
      <c r="C4" s="120" t="s">
        <v>925</v>
      </c>
      <c r="D4" s="120" t="s">
        <v>926</v>
      </c>
      <c r="E4" s="123"/>
      <c r="F4" s="120" t="s">
        <v>927</v>
      </c>
      <c r="G4" s="120" t="s">
        <v>1149</v>
      </c>
      <c r="H4" s="67" t="s">
        <v>739</v>
      </c>
    </row>
    <row r="5" spans="1:8" ht="45" customHeight="1">
      <c r="A5" s="71"/>
      <c r="B5" s="110" t="s">
        <v>1146</v>
      </c>
      <c r="C5" s="110" t="s">
        <v>1147</v>
      </c>
      <c r="D5" s="110" t="s">
        <v>1148</v>
      </c>
      <c r="E5" s="110"/>
      <c r="F5" s="110" t="s">
        <v>928</v>
      </c>
      <c r="G5" s="110" t="s">
        <v>1150</v>
      </c>
      <c r="H5" s="61"/>
    </row>
    <row r="6" spans="1:8" s="51" customFormat="1" ht="34.5" customHeight="1" hidden="1">
      <c r="A6" s="101">
        <v>2004</v>
      </c>
      <c r="B6" s="62">
        <v>8445450</v>
      </c>
      <c r="C6" s="66">
        <v>14474788</v>
      </c>
      <c r="D6" s="66">
        <v>44261309</v>
      </c>
      <c r="E6" s="124">
        <f>SUM(F6:G6)</f>
        <v>273349532</v>
      </c>
      <c r="F6" s="66">
        <v>196436885</v>
      </c>
      <c r="G6" s="125">
        <v>76912647</v>
      </c>
      <c r="H6" s="119">
        <v>2004</v>
      </c>
    </row>
    <row r="7" spans="1:8" s="51" customFormat="1" ht="34.5" customHeight="1" hidden="1">
      <c r="A7" s="101">
        <v>2005</v>
      </c>
      <c r="B7" s="66">
        <v>10270421</v>
      </c>
      <c r="C7" s="66">
        <v>14927733</v>
      </c>
      <c r="D7" s="66">
        <v>48758591</v>
      </c>
      <c r="E7" s="124">
        <v>303934768</v>
      </c>
      <c r="F7" s="66">
        <v>219834994</v>
      </c>
      <c r="G7" s="125">
        <v>84099774</v>
      </c>
      <c r="H7" s="119">
        <v>2005</v>
      </c>
    </row>
    <row r="8" spans="1:8" s="51" customFormat="1" ht="34.5" customHeight="1" hidden="1">
      <c r="A8" s="101">
        <v>2006</v>
      </c>
      <c r="B8" s="66">
        <v>10624875</v>
      </c>
      <c r="C8" s="66">
        <v>15194530</v>
      </c>
      <c r="D8" s="66">
        <v>52773984</v>
      </c>
      <c r="E8" s="124">
        <v>337934143</v>
      </c>
      <c r="F8" s="66">
        <v>248945715</v>
      </c>
      <c r="G8" s="125">
        <v>88988427</v>
      </c>
      <c r="H8" s="119">
        <v>2006</v>
      </c>
    </row>
    <row r="9" spans="1:8" s="51" customFormat="1" ht="34.5" customHeight="1" hidden="1">
      <c r="A9" s="101">
        <v>2007</v>
      </c>
      <c r="B9" s="66">
        <v>12138212</v>
      </c>
      <c r="C9" s="66">
        <v>15157454</v>
      </c>
      <c r="D9" s="66">
        <v>54764169</v>
      </c>
      <c r="E9" s="66">
        <v>369790974</v>
      </c>
      <c r="F9" s="66">
        <v>273088673</v>
      </c>
      <c r="G9" s="125">
        <v>96702301</v>
      </c>
      <c r="H9" s="119">
        <v>2007</v>
      </c>
    </row>
    <row r="10" spans="1:8" s="187" customFormat="1" ht="34.5" customHeight="1">
      <c r="A10" s="172" t="s">
        <v>1008</v>
      </c>
      <c r="B10" s="242">
        <v>13959999</v>
      </c>
      <c r="C10" s="242">
        <v>15118454</v>
      </c>
      <c r="D10" s="242">
        <v>56853499</v>
      </c>
      <c r="E10" s="242">
        <v>388149771</v>
      </c>
      <c r="F10" s="242">
        <v>284506091</v>
      </c>
      <c r="G10" s="243">
        <v>103643680</v>
      </c>
      <c r="H10" s="224" t="s">
        <v>1008</v>
      </c>
    </row>
    <row r="11" spans="1:8" s="187" customFormat="1" ht="34.5" customHeight="1">
      <c r="A11" s="172" t="s">
        <v>224</v>
      </c>
      <c r="B11" s="242">
        <v>14747458</v>
      </c>
      <c r="C11" s="242">
        <v>10705099</v>
      </c>
      <c r="D11" s="242">
        <v>62579422</v>
      </c>
      <c r="E11" s="242">
        <v>434310194</v>
      </c>
      <c r="F11" s="242">
        <v>319969450</v>
      </c>
      <c r="G11" s="242">
        <v>114340744</v>
      </c>
      <c r="H11" s="224" t="s">
        <v>224</v>
      </c>
    </row>
    <row r="12" spans="1:8" s="187" customFormat="1" ht="34.5" customHeight="1">
      <c r="A12" s="176" t="s">
        <v>196</v>
      </c>
      <c r="B12" s="244">
        <v>15004995</v>
      </c>
      <c r="C12" s="244">
        <v>10978210</v>
      </c>
      <c r="D12" s="244">
        <v>66109864</v>
      </c>
      <c r="E12" s="244">
        <v>473077598.78999996</v>
      </c>
      <c r="F12" s="244">
        <v>354690017.532</v>
      </c>
      <c r="G12" s="244">
        <v>118387581.258</v>
      </c>
      <c r="H12" s="234" t="s">
        <v>248</v>
      </c>
    </row>
    <row r="13" spans="1:8" s="51" customFormat="1" ht="34.5" customHeight="1">
      <c r="A13" s="172" t="s">
        <v>235</v>
      </c>
      <c r="B13" s="245">
        <v>97998</v>
      </c>
      <c r="C13" s="242">
        <v>939744</v>
      </c>
      <c r="D13" s="242">
        <v>1462358</v>
      </c>
      <c r="E13" s="191">
        <v>140209700.41</v>
      </c>
      <c r="F13" s="242">
        <v>115862086.78999999</v>
      </c>
      <c r="G13" s="243">
        <v>24347613.620000005</v>
      </c>
      <c r="H13" s="224" t="s">
        <v>230</v>
      </c>
    </row>
    <row r="14" spans="1:9" s="51" customFormat="1" ht="34.5" customHeight="1">
      <c r="A14" s="172" t="s">
        <v>236</v>
      </c>
      <c r="B14" s="245">
        <v>9531656</v>
      </c>
      <c r="C14" s="242">
        <v>10023730</v>
      </c>
      <c r="D14" s="242">
        <v>12855877</v>
      </c>
      <c r="E14" s="191">
        <v>207791013.04</v>
      </c>
      <c r="F14" s="242">
        <v>147683964.986</v>
      </c>
      <c r="G14" s="243">
        <v>60107048.05399999</v>
      </c>
      <c r="H14" s="224" t="s">
        <v>232</v>
      </c>
      <c r="I14" s="58"/>
    </row>
    <row r="15" spans="1:10" s="225" customFormat="1" ht="34.5" customHeight="1">
      <c r="A15" s="246" t="s">
        <v>237</v>
      </c>
      <c r="B15" s="238">
        <v>5375341</v>
      </c>
      <c r="C15" s="239">
        <v>5375341</v>
      </c>
      <c r="D15" s="239">
        <v>51791629</v>
      </c>
      <c r="E15" s="239">
        <v>125076885.34</v>
      </c>
      <c r="F15" s="239">
        <v>91143965.756</v>
      </c>
      <c r="G15" s="247">
        <v>33932919.58400001</v>
      </c>
      <c r="H15" s="241" t="s">
        <v>234</v>
      </c>
      <c r="I15" s="58"/>
      <c r="J15" s="58"/>
    </row>
    <row r="16" spans="1:8" s="562" customFormat="1" ht="15" customHeight="1">
      <c r="A16" s="46" t="s">
        <v>1050</v>
      </c>
      <c r="D16" s="1066" t="s">
        <v>228</v>
      </c>
      <c r="E16" s="1066"/>
      <c r="F16" s="1066"/>
      <c r="G16" s="1066"/>
      <c r="H16" s="1066"/>
    </row>
    <row r="17" spans="1:3" s="562" customFormat="1" ht="15" customHeight="1">
      <c r="A17" s="562" t="s">
        <v>1055</v>
      </c>
      <c r="B17" s="563"/>
      <c r="C17" s="563"/>
    </row>
    <row r="18" s="562" customFormat="1" ht="15" customHeight="1">
      <c r="A18" s="562" t="s">
        <v>1056</v>
      </c>
    </row>
  </sheetData>
  <sheetProtection/>
  <mergeCells count="4">
    <mergeCell ref="A1:H1"/>
    <mergeCell ref="C3:D3"/>
    <mergeCell ref="E3:G3"/>
    <mergeCell ref="D16:H16"/>
  </mergeCells>
  <printOptions/>
  <pageMargins left="0.75" right="0.75" top="0.78" bottom="0.78" header="0.5" footer="0.5"/>
  <pageSetup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H17"/>
  <sheetViews>
    <sheetView showZeros="0" zoomScale="80" zoomScaleNormal="80" zoomScalePageLayoutView="0" workbookViewId="0" topLeftCell="A1">
      <pane xSplit="1" ySplit="6" topLeftCell="B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A1" sqref="A1:H1"/>
    </sheetView>
  </sheetViews>
  <sheetFormatPr defaultColWidth="8.88671875" defaultRowHeight="13.5"/>
  <cols>
    <col min="1" max="1" width="14.6640625" style="20" customWidth="1"/>
    <col min="2" max="7" width="17.6640625" style="20" customWidth="1"/>
    <col min="8" max="8" width="13.77734375" style="20" customWidth="1"/>
    <col min="9" max="16384" width="8.88671875" style="20" customWidth="1"/>
  </cols>
  <sheetData>
    <row r="1" spans="1:8" ht="29.25" customHeight="1">
      <c r="A1" s="1032" t="s">
        <v>1321</v>
      </c>
      <c r="B1" s="1032"/>
      <c r="C1" s="1032"/>
      <c r="D1" s="1032"/>
      <c r="E1" s="1032"/>
      <c r="F1" s="1032"/>
      <c r="G1" s="1032"/>
      <c r="H1" s="1032"/>
    </row>
    <row r="2" spans="1:8" ht="18" customHeight="1">
      <c r="A2" s="20" t="s">
        <v>589</v>
      </c>
      <c r="H2" s="48" t="s">
        <v>1167</v>
      </c>
    </row>
    <row r="3" spans="1:8" ht="27.75" customHeight="1">
      <c r="A3" s="1042" t="s">
        <v>566</v>
      </c>
      <c r="B3" s="27" t="s">
        <v>1156</v>
      </c>
      <c r="C3" s="1038" t="s">
        <v>590</v>
      </c>
      <c r="D3" s="1039"/>
      <c r="E3" s="64" t="s">
        <v>591</v>
      </c>
      <c r="F3" s="64" t="s">
        <v>592</v>
      </c>
      <c r="G3" s="64" t="s">
        <v>593</v>
      </c>
      <c r="H3" s="1045" t="s">
        <v>567</v>
      </c>
    </row>
    <row r="4" spans="1:8" ht="27.75" customHeight="1">
      <c r="A4" s="1043"/>
      <c r="B4" s="49"/>
      <c r="C4" s="1041" t="s">
        <v>1152</v>
      </c>
      <c r="D4" s="1040"/>
      <c r="E4" s="49" t="s">
        <v>1157</v>
      </c>
      <c r="F4" s="49" t="s">
        <v>1169</v>
      </c>
      <c r="G4" s="49" t="s">
        <v>1158</v>
      </c>
      <c r="H4" s="1026"/>
    </row>
    <row r="5" spans="1:8" ht="27.75" customHeight="1">
      <c r="A5" s="1043"/>
      <c r="B5" s="49" t="s">
        <v>1151</v>
      </c>
      <c r="C5" s="27" t="s">
        <v>594</v>
      </c>
      <c r="D5" s="27" t="s">
        <v>595</v>
      </c>
      <c r="E5" s="49" t="s">
        <v>1170</v>
      </c>
      <c r="F5" s="49" t="s">
        <v>1171</v>
      </c>
      <c r="G5" s="49" t="s">
        <v>1159</v>
      </c>
      <c r="H5" s="1026"/>
    </row>
    <row r="6" spans="1:8" ht="27.75" customHeight="1">
      <c r="A6" s="1044"/>
      <c r="B6" s="50" t="s">
        <v>1162</v>
      </c>
      <c r="C6" s="65" t="s">
        <v>1172</v>
      </c>
      <c r="D6" s="65" t="s">
        <v>1160</v>
      </c>
      <c r="E6" s="50" t="s">
        <v>1173</v>
      </c>
      <c r="F6" s="50" t="s">
        <v>1174</v>
      </c>
      <c r="G6" s="50" t="s">
        <v>1163</v>
      </c>
      <c r="H6" s="1027"/>
    </row>
    <row r="7" spans="1:8" ht="39.75" customHeight="1">
      <c r="A7" s="30" t="s">
        <v>195</v>
      </c>
      <c r="B7" s="17">
        <v>130110</v>
      </c>
      <c r="C7" s="3">
        <v>7899</v>
      </c>
      <c r="D7" s="3">
        <v>54769</v>
      </c>
      <c r="E7" s="3">
        <v>74933</v>
      </c>
      <c r="F7" s="3">
        <v>96</v>
      </c>
      <c r="G7" s="3">
        <v>312</v>
      </c>
      <c r="H7" s="45" t="s">
        <v>195</v>
      </c>
    </row>
    <row r="8" spans="1:8" ht="39.75" customHeight="1">
      <c r="A8" s="30" t="s">
        <v>1143</v>
      </c>
      <c r="B8" s="17">
        <v>134122</v>
      </c>
      <c r="C8" s="3">
        <v>8438</v>
      </c>
      <c r="D8" s="3">
        <v>59423</v>
      </c>
      <c r="E8" s="3">
        <v>74145</v>
      </c>
      <c r="F8" s="3">
        <v>130</v>
      </c>
      <c r="G8" s="18">
        <v>424</v>
      </c>
      <c r="H8" s="45" t="s">
        <v>1143</v>
      </c>
    </row>
    <row r="9" spans="1:8" s="78" customFormat="1" ht="39.75" customHeight="1">
      <c r="A9" s="564" t="s">
        <v>248</v>
      </c>
      <c r="B9" s="565">
        <v>138810</v>
      </c>
      <c r="C9" s="566">
        <v>8702</v>
      </c>
      <c r="D9" s="566">
        <v>63054</v>
      </c>
      <c r="E9" s="566">
        <v>74858</v>
      </c>
      <c r="F9" s="566">
        <v>339</v>
      </c>
      <c r="G9" s="566">
        <v>559</v>
      </c>
      <c r="H9" s="568" t="s">
        <v>248</v>
      </c>
    </row>
    <row r="10" spans="1:8" s="26" customFormat="1" ht="18" customHeight="1">
      <c r="A10" s="26" t="s">
        <v>777</v>
      </c>
      <c r="H10" s="613" t="s">
        <v>1161</v>
      </c>
    </row>
    <row r="12" spans="2:4" ht="12.75">
      <c r="B12" s="59"/>
      <c r="D12" s="59"/>
    </row>
    <row r="13" ht="12.75">
      <c r="B13" s="59"/>
    </row>
    <row r="14" ht="12.75">
      <c r="B14" s="59"/>
    </row>
    <row r="15" ht="12.75">
      <c r="B15" s="59"/>
    </row>
    <row r="16" ht="12.75">
      <c r="B16" s="59"/>
    </row>
    <row r="17" ht="12.75">
      <c r="B17" s="59"/>
    </row>
  </sheetData>
  <sheetProtection/>
  <mergeCells count="5">
    <mergeCell ref="A1:H1"/>
    <mergeCell ref="C3:D3"/>
    <mergeCell ref="C4:D4"/>
    <mergeCell ref="A3:A6"/>
    <mergeCell ref="H3:H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selection activeCell="A1" sqref="A1:L1"/>
    </sheetView>
  </sheetViews>
  <sheetFormatPr defaultColWidth="8.88671875" defaultRowHeight="13.5"/>
  <cols>
    <col min="1" max="1" width="12.21484375" style="321" customWidth="1"/>
    <col min="2" max="12" width="8.77734375" style="321" customWidth="1"/>
    <col min="13" max="13" width="12.21484375" style="321" customWidth="1"/>
    <col min="14" max="22" width="7.21484375" style="321" customWidth="1"/>
    <col min="23" max="16384" width="7.10546875" style="321" customWidth="1"/>
  </cols>
  <sheetData>
    <row r="1" spans="1:12" s="296" customFormat="1" ht="31.5" customHeight="1">
      <c r="A1" s="966" t="s">
        <v>249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</row>
    <row r="2" spans="1:13" s="251" customFormat="1" ht="18.75" customHeight="1">
      <c r="A2" s="251" t="s">
        <v>640</v>
      </c>
      <c r="M2" s="297" t="s">
        <v>641</v>
      </c>
    </row>
    <row r="3" spans="1:13" s="251" customFormat="1" ht="22.5" customHeight="1">
      <c r="A3" s="967" t="s">
        <v>250</v>
      </c>
      <c r="B3" s="299" t="s">
        <v>251</v>
      </c>
      <c r="C3" s="969" t="s">
        <v>252</v>
      </c>
      <c r="D3" s="970"/>
      <c r="E3" s="300" t="s">
        <v>1322</v>
      </c>
      <c r="F3" s="300" t="s">
        <v>253</v>
      </c>
      <c r="G3" s="299" t="s">
        <v>254</v>
      </c>
      <c r="H3" s="300" t="s">
        <v>255</v>
      </c>
      <c r="I3" s="300" t="s">
        <v>256</v>
      </c>
      <c r="J3" s="300" t="s">
        <v>257</v>
      </c>
      <c r="K3" s="300" t="s">
        <v>258</v>
      </c>
      <c r="L3" s="300" t="s">
        <v>259</v>
      </c>
      <c r="M3" s="956" t="s">
        <v>493</v>
      </c>
    </row>
    <row r="4" spans="1:13" s="251" customFormat="1" ht="22.5" customHeight="1">
      <c r="A4" s="978"/>
      <c r="B4" s="301"/>
      <c r="C4" s="958" t="s">
        <v>1325</v>
      </c>
      <c r="D4" s="968"/>
      <c r="E4" s="301"/>
      <c r="F4" s="301" t="s">
        <v>1326</v>
      </c>
      <c r="G4" s="301"/>
      <c r="H4" s="301"/>
      <c r="I4" s="301"/>
      <c r="J4" s="304" t="s">
        <v>260</v>
      </c>
      <c r="K4" s="301"/>
      <c r="L4" s="304" t="s">
        <v>261</v>
      </c>
      <c r="M4" s="957"/>
    </row>
    <row r="5" spans="1:13" s="251" customFormat="1" ht="22.5" customHeight="1">
      <c r="A5" s="978"/>
      <c r="B5" s="301"/>
      <c r="C5" s="300" t="s">
        <v>262</v>
      </c>
      <c r="D5" s="300" t="s">
        <v>1328</v>
      </c>
      <c r="E5" s="301"/>
      <c r="F5" s="301" t="s">
        <v>1329</v>
      </c>
      <c r="G5" s="301"/>
      <c r="H5" s="301"/>
      <c r="I5" s="301"/>
      <c r="J5" s="301"/>
      <c r="K5" s="301" t="s">
        <v>1330</v>
      </c>
      <c r="L5" s="306" t="s">
        <v>1331</v>
      </c>
      <c r="M5" s="957"/>
    </row>
    <row r="6" spans="1:13" s="251" customFormat="1" ht="22.5" customHeight="1">
      <c r="A6" s="968"/>
      <c r="B6" s="307" t="s">
        <v>617</v>
      </c>
      <c r="C6" s="307" t="s">
        <v>1332</v>
      </c>
      <c r="D6" s="307" t="s">
        <v>1333</v>
      </c>
      <c r="E6" s="307" t="s">
        <v>1334</v>
      </c>
      <c r="F6" s="307" t="s">
        <v>1335</v>
      </c>
      <c r="G6" s="308" t="s">
        <v>1336</v>
      </c>
      <c r="H6" s="307" t="s">
        <v>1337</v>
      </c>
      <c r="I6" s="307" t="s">
        <v>1338</v>
      </c>
      <c r="J6" s="308" t="s">
        <v>1339</v>
      </c>
      <c r="K6" s="307" t="s">
        <v>1340</v>
      </c>
      <c r="L6" s="307" t="s">
        <v>1340</v>
      </c>
      <c r="M6" s="958"/>
    </row>
    <row r="7" spans="1:13" s="314" customFormat="1" ht="34.5" customHeight="1">
      <c r="A7" s="309" t="s">
        <v>222</v>
      </c>
      <c r="B7" s="310">
        <f>SUM(C7:L7)</f>
        <v>3082</v>
      </c>
      <c r="C7" s="310">
        <v>528</v>
      </c>
      <c r="D7" s="311" t="s">
        <v>199</v>
      </c>
      <c r="E7" s="310">
        <v>130</v>
      </c>
      <c r="F7" s="310">
        <v>89</v>
      </c>
      <c r="G7" s="311">
        <v>16</v>
      </c>
      <c r="H7" s="311">
        <v>7</v>
      </c>
      <c r="I7" s="310">
        <v>1176</v>
      </c>
      <c r="J7" s="310">
        <v>478</v>
      </c>
      <c r="K7" s="310">
        <v>635</v>
      </c>
      <c r="L7" s="312">
        <v>23</v>
      </c>
      <c r="M7" s="313" t="s">
        <v>222</v>
      </c>
    </row>
    <row r="8" spans="1:13" s="314" customFormat="1" ht="34.5" customHeight="1">
      <c r="A8" s="309" t="s">
        <v>194</v>
      </c>
      <c r="B8" s="310">
        <f>SUM(C8:L8)</f>
        <v>3147</v>
      </c>
      <c r="C8" s="310">
        <v>535</v>
      </c>
      <c r="D8" s="311" t="s">
        <v>199</v>
      </c>
      <c r="E8" s="310">
        <v>132</v>
      </c>
      <c r="F8" s="310">
        <v>91</v>
      </c>
      <c r="G8" s="311">
        <v>13</v>
      </c>
      <c r="H8" s="311">
        <v>6</v>
      </c>
      <c r="I8" s="310">
        <v>1188</v>
      </c>
      <c r="J8" s="310">
        <v>519</v>
      </c>
      <c r="K8" s="310">
        <v>641</v>
      </c>
      <c r="L8" s="312">
        <v>22</v>
      </c>
      <c r="M8" s="313" t="s">
        <v>194</v>
      </c>
    </row>
    <row r="9" spans="1:13" s="314" customFormat="1" ht="34.5" customHeight="1">
      <c r="A9" s="309" t="s">
        <v>195</v>
      </c>
      <c r="B9" s="310">
        <f>SUM(C9:L9)</f>
        <v>3842</v>
      </c>
      <c r="C9" s="315">
        <v>596</v>
      </c>
      <c r="D9" s="316" t="s">
        <v>197</v>
      </c>
      <c r="E9" s="315">
        <v>136</v>
      </c>
      <c r="F9" s="315">
        <v>96</v>
      </c>
      <c r="G9" s="316">
        <v>17</v>
      </c>
      <c r="H9" s="316">
        <v>8</v>
      </c>
      <c r="I9" s="315">
        <v>1573</v>
      </c>
      <c r="J9" s="315">
        <v>674</v>
      </c>
      <c r="K9" s="315">
        <v>718</v>
      </c>
      <c r="L9" s="317">
        <v>24</v>
      </c>
      <c r="M9" s="313" t="s">
        <v>195</v>
      </c>
    </row>
    <row r="10" spans="1:13" s="314" customFormat="1" ht="34.5" customHeight="1">
      <c r="A10" s="309" t="s">
        <v>224</v>
      </c>
      <c r="B10" s="310">
        <f>SUM(C10:L10)</f>
        <v>3391</v>
      </c>
      <c r="C10" s="315">
        <v>624</v>
      </c>
      <c r="D10" s="316" t="s">
        <v>197</v>
      </c>
      <c r="E10" s="315">
        <v>132</v>
      </c>
      <c r="F10" s="315">
        <v>97</v>
      </c>
      <c r="G10" s="316">
        <v>13</v>
      </c>
      <c r="H10" s="316">
        <v>7</v>
      </c>
      <c r="I10" s="315">
        <v>1251</v>
      </c>
      <c r="J10" s="315">
        <v>778</v>
      </c>
      <c r="K10" s="315">
        <v>489</v>
      </c>
      <c r="L10" s="318">
        <v>0</v>
      </c>
      <c r="M10" s="313" t="s">
        <v>224</v>
      </c>
    </row>
    <row r="11" spans="1:13" s="319" customFormat="1" ht="34.5" customHeight="1">
      <c r="A11" s="322" t="s">
        <v>248</v>
      </c>
      <c r="B11" s="329">
        <f>SUM(C11:L11)</f>
        <v>3935</v>
      </c>
      <c r="C11" s="293">
        <v>633</v>
      </c>
      <c r="D11" s="293">
        <v>0</v>
      </c>
      <c r="E11" s="293">
        <v>141</v>
      </c>
      <c r="F11" s="293">
        <v>105</v>
      </c>
      <c r="G11" s="293">
        <v>20</v>
      </c>
      <c r="H11" s="293">
        <v>7</v>
      </c>
      <c r="I11" s="293">
        <v>1430</v>
      </c>
      <c r="J11" s="293">
        <v>795</v>
      </c>
      <c r="K11" s="293">
        <v>804</v>
      </c>
      <c r="L11" s="326">
        <v>0</v>
      </c>
      <c r="M11" s="323" t="s">
        <v>248</v>
      </c>
    </row>
    <row r="12" spans="1:28" s="327" customFormat="1" ht="15.75" customHeight="1">
      <c r="A12" s="327" t="s">
        <v>1019</v>
      </c>
      <c r="I12" s="354" t="s">
        <v>1020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13" s="327" customFormat="1" ht="16.5" customHeight="1">
      <c r="A13" s="328" t="s">
        <v>1021</v>
      </c>
      <c r="I13" s="965" t="s">
        <v>1022</v>
      </c>
      <c r="J13" s="965"/>
      <c r="K13" s="965"/>
      <c r="L13" s="965"/>
      <c r="M13" s="965"/>
    </row>
    <row r="14" spans="1:13" s="327" customFormat="1" ht="16.5" customHeight="1">
      <c r="A14" s="327" t="s">
        <v>1023</v>
      </c>
      <c r="I14" s="965" t="s">
        <v>1024</v>
      </c>
      <c r="J14" s="965"/>
      <c r="K14" s="965"/>
      <c r="L14" s="965"/>
      <c r="M14" s="965"/>
    </row>
    <row r="15" s="320" customFormat="1" ht="12.75"/>
    <row r="16" s="320" customFormat="1" ht="12.75"/>
    <row r="17" s="320" customFormat="1" ht="12.75"/>
    <row r="18" s="320" customFormat="1" ht="12.75"/>
    <row r="19" s="320" customFormat="1" ht="12.75"/>
    <row r="20" s="320" customFormat="1" ht="12.75"/>
    <row r="21" s="320" customFormat="1" ht="12.75"/>
    <row r="22" s="320" customFormat="1" ht="12.75"/>
    <row r="23" s="320" customFormat="1" ht="12.75"/>
    <row r="24" s="320" customFormat="1" ht="12.75"/>
    <row r="25" s="320" customFormat="1" ht="12.75"/>
    <row r="26" s="320" customFormat="1" ht="12.75"/>
    <row r="27" s="320" customFormat="1" ht="12.75"/>
    <row r="28" s="320" customFormat="1" ht="12.75"/>
    <row r="29" s="320" customFormat="1" ht="12.75"/>
    <row r="30" s="320" customFormat="1" ht="12.75"/>
    <row r="31" s="320" customFormat="1" ht="12.75"/>
    <row r="32" s="320" customFormat="1" ht="12.75"/>
    <row r="33" s="320" customFormat="1" ht="12.75"/>
    <row r="34" s="320" customFormat="1" ht="12.75"/>
    <row r="35" s="320" customFormat="1" ht="12.75"/>
    <row r="36" s="320" customFormat="1" ht="12.75"/>
    <row r="37" s="320" customFormat="1" ht="12.75"/>
    <row r="38" s="320" customFormat="1" ht="12.75"/>
    <row r="39" s="320" customFormat="1" ht="12.75"/>
    <row r="40" s="320" customFormat="1" ht="12.75"/>
    <row r="41" s="320" customFormat="1" ht="12.75"/>
    <row r="42" s="320" customFormat="1" ht="12.75"/>
    <row r="43" s="320" customFormat="1" ht="12.75"/>
    <row r="44" s="320" customFormat="1" ht="12.75"/>
    <row r="45" s="320" customFormat="1" ht="12.75"/>
    <row r="46" s="320" customFormat="1" ht="12.75"/>
    <row r="47" s="320" customFormat="1" ht="12.75"/>
    <row r="48" s="320" customFormat="1" ht="12.75"/>
    <row r="49" s="320" customFormat="1" ht="12.75"/>
    <row r="50" s="320" customFormat="1" ht="12.75"/>
    <row r="51" s="320" customFormat="1" ht="12.75"/>
    <row r="52" s="320" customFormat="1" ht="12.75"/>
    <row r="53" s="320" customFormat="1" ht="12.75"/>
    <row r="54" s="320" customFormat="1" ht="12.75"/>
    <row r="55" s="320" customFormat="1" ht="12.75"/>
    <row r="56" s="320" customFormat="1" ht="12.75"/>
    <row r="57" s="320" customFormat="1" ht="12.75"/>
    <row r="58" s="320" customFormat="1" ht="12.75"/>
    <row r="59" s="320" customFormat="1" ht="12.75"/>
    <row r="60" s="320" customFormat="1" ht="12.75"/>
    <row r="61" s="320" customFormat="1" ht="12.75"/>
    <row r="62" s="320" customFormat="1" ht="12.75"/>
  </sheetData>
  <mergeCells count="7">
    <mergeCell ref="I13:M13"/>
    <mergeCell ref="I14:M14"/>
    <mergeCell ref="A1:L1"/>
    <mergeCell ref="A3:A6"/>
    <mergeCell ref="C3:D3"/>
    <mergeCell ref="M3:M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SheetLayoutView="100" workbookViewId="0" topLeftCell="A1">
      <selection activeCell="A1" sqref="A1:Q1"/>
    </sheetView>
  </sheetViews>
  <sheetFormatPr defaultColWidth="8.88671875" defaultRowHeight="13.5"/>
  <cols>
    <col min="1" max="1" width="6.5546875" style="251" customWidth="1"/>
    <col min="2" max="2" width="6.88671875" style="251" customWidth="1"/>
    <col min="3" max="3" width="10.5546875" style="251" customWidth="1"/>
    <col min="4" max="4" width="6.88671875" style="251" customWidth="1"/>
    <col min="5" max="5" width="9.4453125" style="251" customWidth="1"/>
    <col min="6" max="6" width="6.4453125" style="251" customWidth="1"/>
    <col min="7" max="7" width="7.4453125" style="251" customWidth="1"/>
    <col min="8" max="8" width="6.5546875" style="251" customWidth="1"/>
    <col min="9" max="9" width="8.6640625" style="251" customWidth="1"/>
    <col min="10" max="10" width="6.5546875" style="251" customWidth="1"/>
    <col min="11" max="11" width="8.21484375" style="251" customWidth="1"/>
    <col min="12" max="12" width="6.21484375" style="251" customWidth="1"/>
    <col min="13" max="13" width="6.3359375" style="251" customWidth="1"/>
    <col min="14" max="14" width="6.10546875" style="251" customWidth="1"/>
    <col min="15" max="15" width="8.10546875" style="251" bestFit="1" customWidth="1"/>
    <col min="16" max="16" width="6.21484375" style="251" customWidth="1"/>
    <col min="17" max="17" width="6.77734375" style="251" customWidth="1"/>
    <col min="18" max="18" width="5.88671875" style="251" customWidth="1"/>
    <col min="19" max="16384" width="7.10546875" style="363" customWidth="1"/>
  </cols>
  <sheetData>
    <row r="1" spans="1:17" ht="32.25" customHeight="1">
      <c r="A1" s="961" t="s">
        <v>929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</row>
    <row r="2" s="251" customFormat="1" ht="18" customHeight="1">
      <c r="A2" s="251" t="s">
        <v>930</v>
      </c>
    </row>
    <row r="3" spans="1:18" s="251" customFormat="1" ht="28.5" customHeight="1">
      <c r="A3" s="834" t="s">
        <v>933</v>
      </c>
      <c r="B3" s="1076" t="s">
        <v>931</v>
      </c>
      <c r="C3" s="1077"/>
      <c r="D3" s="1084" t="s">
        <v>932</v>
      </c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6"/>
      <c r="R3" s="975" t="s">
        <v>193</v>
      </c>
    </row>
    <row r="4" spans="1:18" s="251" customFormat="1" ht="28.5" customHeight="1">
      <c r="A4" s="1075"/>
      <c r="B4" s="922"/>
      <c r="C4" s="919"/>
      <c r="D4" s="1076" t="s">
        <v>934</v>
      </c>
      <c r="E4" s="1087"/>
      <c r="F4" s="1087"/>
      <c r="G4" s="1087"/>
      <c r="H4" s="1087"/>
      <c r="I4" s="1087"/>
      <c r="J4" s="1087"/>
      <c r="K4" s="1087"/>
      <c r="L4" s="1087"/>
      <c r="M4" s="1081"/>
      <c r="N4" s="1076" t="s">
        <v>935</v>
      </c>
      <c r="O4" s="1081"/>
      <c r="P4" s="1076" t="s">
        <v>936</v>
      </c>
      <c r="Q4" s="1081"/>
      <c r="R4" s="976"/>
    </row>
    <row r="5" spans="1:18" s="251" customFormat="1" ht="28.5" customHeight="1">
      <c r="A5" s="1075"/>
      <c r="B5" s="923"/>
      <c r="C5" s="920"/>
      <c r="D5" s="1072" t="s">
        <v>937</v>
      </c>
      <c r="E5" s="1073"/>
      <c r="F5" s="1074" t="s">
        <v>938</v>
      </c>
      <c r="G5" s="1074"/>
      <c r="H5" s="1072" t="s">
        <v>939</v>
      </c>
      <c r="I5" s="1073"/>
      <c r="J5" s="1072" t="s">
        <v>940</v>
      </c>
      <c r="K5" s="1073"/>
      <c r="L5" s="1074" t="s">
        <v>941</v>
      </c>
      <c r="M5" s="1074"/>
      <c r="N5" s="1082"/>
      <c r="O5" s="1083"/>
      <c r="P5" s="1082"/>
      <c r="Q5" s="1083"/>
      <c r="R5" s="976"/>
    </row>
    <row r="6" spans="1:18" s="251" customFormat="1" ht="34.5" customHeight="1">
      <c r="A6" s="1037"/>
      <c r="B6" s="569" t="s">
        <v>942</v>
      </c>
      <c r="C6" s="570" t="s">
        <v>943</v>
      </c>
      <c r="D6" s="569" t="s">
        <v>942</v>
      </c>
      <c r="E6" s="542" t="s">
        <v>943</v>
      </c>
      <c r="F6" s="569" t="s">
        <v>942</v>
      </c>
      <c r="G6" s="542" t="s">
        <v>943</v>
      </c>
      <c r="H6" s="569" t="s">
        <v>942</v>
      </c>
      <c r="I6" s="542" t="s">
        <v>943</v>
      </c>
      <c r="J6" s="569" t="s">
        <v>942</v>
      </c>
      <c r="K6" s="542" t="s">
        <v>943</v>
      </c>
      <c r="L6" s="569" t="s">
        <v>942</v>
      </c>
      <c r="M6" s="542" t="s">
        <v>943</v>
      </c>
      <c r="N6" s="569" t="s">
        <v>942</v>
      </c>
      <c r="O6" s="542" t="s">
        <v>943</v>
      </c>
      <c r="P6" s="569" t="s">
        <v>942</v>
      </c>
      <c r="Q6" s="542" t="s">
        <v>943</v>
      </c>
      <c r="R6" s="972"/>
    </row>
    <row r="7" spans="1:18" s="573" customFormat="1" ht="23.25" customHeight="1">
      <c r="A7" s="409" t="s">
        <v>543</v>
      </c>
      <c r="B7" s="571">
        <v>19987</v>
      </c>
      <c r="C7" s="572">
        <v>41099845</v>
      </c>
      <c r="D7" s="124">
        <v>14794</v>
      </c>
      <c r="E7" s="593">
        <v>28014752</v>
      </c>
      <c r="F7" s="593" t="s">
        <v>199</v>
      </c>
      <c r="G7" s="593" t="s">
        <v>199</v>
      </c>
      <c r="H7" s="593">
        <v>748</v>
      </c>
      <c r="I7" s="593">
        <v>2709932</v>
      </c>
      <c r="J7" s="593">
        <v>554</v>
      </c>
      <c r="K7" s="593">
        <v>1934821</v>
      </c>
      <c r="L7" s="593" t="s">
        <v>199</v>
      </c>
      <c r="M7" s="593" t="s">
        <v>199</v>
      </c>
      <c r="N7" s="572">
        <v>453</v>
      </c>
      <c r="O7" s="572">
        <v>180903</v>
      </c>
      <c r="P7" s="572">
        <v>2609</v>
      </c>
      <c r="Q7" s="572">
        <v>5161965</v>
      </c>
      <c r="R7" s="305" t="s">
        <v>543</v>
      </c>
    </row>
    <row r="8" spans="1:18" s="594" customFormat="1" ht="23.25" customHeight="1">
      <c r="A8" s="261" t="s">
        <v>223</v>
      </c>
      <c r="B8" s="571">
        <v>20282</v>
      </c>
      <c r="C8" s="572">
        <v>43557681</v>
      </c>
      <c r="D8" s="593">
        <v>14301</v>
      </c>
      <c r="E8" s="593">
        <v>26365939</v>
      </c>
      <c r="F8" s="593" t="s">
        <v>199</v>
      </c>
      <c r="G8" s="593" t="s">
        <v>199</v>
      </c>
      <c r="H8" s="593">
        <v>1031</v>
      </c>
      <c r="I8" s="593">
        <v>4512264</v>
      </c>
      <c r="J8" s="593">
        <v>697</v>
      </c>
      <c r="K8" s="593">
        <v>2649936</v>
      </c>
      <c r="L8" s="593" t="s">
        <v>199</v>
      </c>
      <c r="M8" s="593" t="s">
        <v>199</v>
      </c>
      <c r="N8" s="572">
        <v>487</v>
      </c>
      <c r="O8" s="572">
        <v>2065750</v>
      </c>
      <c r="P8" s="572">
        <v>2868</v>
      </c>
      <c r="Q8" s="572">
        <v>5790454</v>
      </c>
      <c r="R8" s="305" t="s">
        <v>223</v>
      </c>
    </row>
    <row r="9" spans="1:18" s="594" customFormat="1" ht="23.25" customHeight="1">
      <c r="A9" s="261" t="s">
        <v>1008</v>
      </c>
      <c r="B9" s="571">
        <v>22148</v>
      </c>
      <c r="C9" s="572">
        <v>50643457</v>
      </c>
      <c r="D9" s="593">
        <v>17663</v>
      </c>
      <c r="E9" s="593">
        <v>40089903</v>
      </c>
      <c r="F9" s="593" t="s">
        <v>199</v>
      </c>
      <c r="G9" s="593" t="s">
        <v>199</v>
      </c>
      <c r="H9" s="593" t="s">
        <v>199</v>
      </c>
      <c r="I9" s="593" t="s">
        <v>199</v>
      </c>
      <c r="J9" s="593" t="s">
        <v>199</v>
      </c>
      <c r="K9" s="593" t="s">
        <v>199</v>
      </c>
      <c r="L9" s="593" t="s">
        <v>199</v>
      </c>
      <c r="M9" s="593" t="s">
        <v>199</v>
      </c>
      <c r="N9" s="572">
        <v>516</v>
      </c>
      <c r="O9" s="572">
        <v>2064915</v>
      </c>
      <c r="P9" s="572">
        <v>3183</v>
      </c>
      <c r="Q9" s="572">
        <v>6560063</v>
      </c>
      <c r="R9" s="305" t="s">
        <v>1008</v>
      </c>
    </row>
    <row r="10" spans="1:18" s="594" customFormat="1" ht="23.25" customHeight="1">
      <c r="A10" s="261" t="s">
        <v>224</v>
      </c>
      <c r="B10" s="571">
        <v>23945</v>
      </c>
      <c r="C10" s="572">
        <v>60333502</v>
      </c>
      <c r="D10" s="593" t="s">
        <v>199</v>
      </c>
      <c r="E10" s="593" t="s">
        <v>199</v>
      </c>
      <c r="F10" s="593" t="s">
        <v>199</v>
      </c>
      <c r="G10" s="593" t="s">
        <v>199</v>
      </c>
      <c r="H10" s="593" t="s">
        <v>199</v>
      </c>
      <c r="I10" s="593" t="s">
        <v>199</v>
      </c>
      <c r="J10" s="593" t="s">
        <v>199</v>
      </c>
      <c r="K10" s="593" t="s">
        <v>199</v>
      </c>
      <c r="L10" s="593" t="s">
        <v>199</v>
      </c>
      <c r="M10" s="593" t="s">
        <v>199</v>
      </c>
      <c r="N10" s="593">
        <v>533</v>
      </c>
      <c r="O10" s="593">
        <v>2222040</v>
      </c>
      <c r="P10" s="593">
        <v>3482</v>
      </c>
      <c r="Q10" s="572">
        <v>7549925</v>
      </c>
      <c r="R10" s="305" t="s">
        <v>224</v>
      </c>
    </row>
    <row r="11" spans="1:18" s="574" customFormat="1" ht="23.25" customHeight="1">
      <c r="A11" s="588" t="s">
        <v>248</v>
      </c>
      <c r="B11" s="589">
        <v>25668</v>
      </c>
      <c r="C11" s="590">
        <v>68939066</v>
      </c>
      <c r="D11" s="590">
        <v>15936</v>
      </c>
      <c r="E11" s="590">
        <v>35481666</v>
      </c>
      <c r="F11" s="590">
        <v>311</v>
      </c>
      <c r="G11" s="590">
        <v>2214880</v>
      </c>
      <c r="H11" s="590">
        <v>2637</v>
      </c>
      <c r="I11" s="590">
        <v>11131017</v>
      </c>
      <c r="J11" s="590">
        <v>1309</v>
      </c>
      <c r="K11" s="590">
        <v>6069148</v>
      </c>
      <c r="L11" s="590">
        <v>26</v>
      </c>
      <c r="M11" s="590">
        <v>43076</v>
      </c>
      <c r="N11" s="590">
        <v>578</v>
      </c>
      <c r="O11" s="590">
        <v>2385813</v>
      </c>
      <c r="P11" s="590">
        <v>3816</v>
      </c>
      <c r="Q11" s="590">
        <v>8475061</v>
      </c>
      <c r="R11" s="591" t="s">
        <v>248</v>
      </c>
    </row>
    <row r="12" spans="1:18" s="251" customFormat="1" ht="18" customHeight="1">
      <c r="A12" s="575"/>
      <c r="B12" s="576"/>
      <c r="C12" s="577"/>
      <c r="D12" s="578"/>
      <c r="E12" s="578"/>
      <c r="F12" s="578"/>
      <c r="G12" s="578"/>
      <c r="H12" s="579"/>
      <c r="I12" s="579"/>
      <c r="J12" s="579"/>
      <c r="K12" s="579"/>
      <c r="L12" s="579"/>
      <c r="M12" s="579"/>
      <c r="N12" s="580"/>
      <c r="O12" s="580"/>
      <c r="P12" s="580"/>
      <c r="Q12" s="580"/>
      <c r="R12" s="409"/>
    </row>
    <row r="13" spans="1:13" s="251" customFormat="1" ht="14.25" customHeight="1">
      <c r="A13" s="834" t="s">
        <v>933</v>
      </c>
      <c r="B13" s="1078" t="s">
        <v>944</v>
      </c>
      <c r="C13" s="1079"/>
      <c r="D13" s="1079"/>
      <c r="E13" s="1079"/>
      <c r="F13" s="1079"/>
      <c r="G13" s="1080"/>
      <c r="H13" s="975" t="s">
        <v>193</v>
      </c>
      <c r="I13" s="581"/>
      <c r="K13" s="581"/>
      <c r="M13" s="581"/>
    </row>
    <row r="14" spans="1:8" s="251" customFormat="1" ht="12.75">
      <c r="A14" s="1075"/>
      <c r="B14" s="1076" t="s">
        <v>945</v>
      </c>
      <c r="C14" s="1081"/>
      <c r="D14" s="1076" t="s">
        <v>946</v>
      </c>
      <c r="E14" s="1081"/>
      <c r="F14" s="1076" t="s">
        <v>947</v>
      </c>
      <c r="G14" s="1081"/>
      <c r="H14" s="976"/>
    </row>
    <row r="15" spans="1:8" s="251" customFormat="1" ht="12.75">
      <c r="A15" s="1075"/>
      <c r="B15" s="1082"/>
      <c r="C15" s="1083"/>
      <c r="D15" s="1082"/>
      <c r="E15" s="1083"/>
      <c r="F15" s="1082"/>
      <c r="G15" s="1083"/>
      <c r="H15" s="976"/>
    </row>
    <row r="16" spans="1:8" s="251" customFormat="1" ht="34.5">
      <c r="A16" s="1037"/>
      <c r="B16" s="542" t="s">
        <v>942</v>
      </c>
      <c r="C16" s="542" t="s">
        <v>943</v>
      </c>
      <c r="D16" s="542" t="s">
        <v>942</v>
      </c>
      <c r="E16" s="542" t="s">
        <v>943</v>
      </c>
      <c r="F16" s="542" t="s">
        <v>942</v>
      </c>
      <c r="G16" s="542" t="s">
        <v>943</v>
      </c>
      <c r="H16" s="972"/>
    </row>
    <row r="17" spans="1:8" ht="23.25" customHeight="1">
      <c r="A17" s="261" t="s">
        <v>543</v>
      </c>
      <c r="B17" s="582">
        <v>15</v>
      </c>
      <c r="C17" s="582">
        <v>155423</v>
      </c>
      <c r="D17" s="582">
        <v>770</v>
      </c>
      <c r="E17" s="582">
        <v>2857418</v>
      </c>
      <c r="F17" s="582">
        <v>44</v>
      </c>
      <c r="G17" s="583">
        <v>84631</v>
      </c>
      <c r="H17" s="305" t="s">
        <v>543</v>
      </c>
    </row>
    <row r="18" spans="1:8" ht="23.25" customHeight="1">
      <c r="A18" s="261" t="s">
        <v>223</v>
      </c>
      <c r="B18" s="582">
        <v>23</v>
      </c>
      <c r="C18" s="582">
        <v>245190</v>
      </c>
      <c r="D18" s="582">
        <v>786</v>
      </c>
      <c r="E18" s="582">
        <v>1793984</v>
      </c>
      <c r="F18" s="582">
        <v>89</v>
      </c>
      <c r="G18" s="583">
        <v>134164</v>
      </c>
      <c r="H18" s="305" t="s">
        <v>223</v>
      </c>
    </row>
    <row r="19" spans="1:8" ht="23.25" customHeight="1">
      <c r="A19" s="261" t="s">
        <v>1008</v>
      </c>
      <c r="B19" s="582">
        <v>38</v>
      </c>
      <c r="C19" s="582">
        <v>417467</v>
      </c>
      <c r="D19" s="582">
        <v>630</v>
      </c>
      <c r="E19" s="582">
        <v>1360555</v>
      </c>
      <c r="F19" s="582">
        <v>118</v>
      </c>
      <c r="G19" s="582">
        <v>150554</v>
      </c>
      <c r="H19" s="305" t="s">
        <v>1008</v>
      </c>
    </row>
    <row r="20" spans="1:8" ht="23.25" customHeight="1">
      <c r="A20" s="261" t="s">
        <v>1010</v>
      </c>
      <c r="B20" s="582">
        <v>27</v>
      </c>
      <c r="C20" s="582">
        <v>281243</v>
      </c>
      <c r="D20" s="582">
        <v>797</v>
      </c>
      <c r="E20" s="582">
        <v>2120273</v>
      </c>
      <c r="F20" s="582">
        <v>126</v>
      </c>
      <c r="G20" s="582">
        <v>196310</v>
      </c>
      <c r="H20" s="305" t="s">
        <v>1010</v>
      </c>
    </row>
    <row r="21" spans="1:8" ht="23.25" customHeight="1">
      <c r="A21" s="588" t="s">
        <v>196</v>
      </c>
      <c r="B21" s="592">
        <v>28</v>
      </c>
      <c r="C21" s="592">
        <v>354042</v>
      </c>
      <c r="D21" s="592">
        <v>914</v>
      </c>
      <c r="E21" s="592">
        <v>2644131</v>
      </c>
      <c r="F21" s="592">
        <v>113</v>
      </c>
      <c r="G21" s="592">
        <v>139231</v>
      </c>
      <c r="H21" s="591" t="s">
        <v>196</v>
      </c>
    </row>
    <row r="22" spans="1:8" s="457" customFormat="1" ht="15" customHeight="1">
      <c r="A22" s="561" t="s">
        <v>777</v>
      </c>
      <c r="B22" s="561"/>
      <c r="H22" s="613" t="s">
        <v>1161</v>
      </c>
    </row>
    <row r="23" spans="1:3" ht="12.75">
      <c r="A23" s="561"/>
      <c r="B23" s="584"/>
      <c r="C23" s="584"/>
    </row>
  </sheetData>
  <mergeCells count="19">
    <mergeCell ref="R3:R6"/>
    <mergeCell ref="H13:H16"/>
    <mergeCell ref="N4:O5"/>
    <mergeCell ref="A1:Q1"/>
    <mergeCell ref="D3:Q3"/>
    <mergeCell ref="D4:M4"/>
    <mergeCell ref="P4:Q5"/>
    <mergeCell ref="D5:E5"/>
    <mergeCell ref="F5:G5"/>
    <mergeCell ref="H5:I5"/>
    <mergeCell ref="J5:K5"/>
    <mergeCell ref="L5:M5"/>
    <mergeCell ref="A3:A6"/>
    <mergeCell ref="A13:A16"/>
    <mergeCell ref="B3:C5"/>
    <mergeCell ref="B13:G13"/>
    <mergeCell ref="B14:C15"/>
    <mergeCell ref="D14:E15"/>
    <mergeCell ref="F14:G15"/>
  </mergeCells>
  <printOptions horizontalCentered="1"/>
  <pageMargins left="0.33" right="0.21" top="0.984251968503937" bottom="0.29" header="0.5118110236220472" footer="0.17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4"/>
  <sheetViews>
    <sheetView zoomScale="85" zoomScaleNormal="85" zoomScaleSheetLayoutView="85" workbookViewId="0" topLeftCell="A1">
      <selection activeCell="A1" sqref="A1:Y1"/>
    </sheetView>
  </sheetViews>
  <sheetFormatPr defaultColWidth="8.88671875" defaultRowHeight="36" customHeight="1"/>
  <cols>
    <col min="1" max="1" width="10.3359375" style="596" customWidth="1"/>
    <col min="2" max="2" width="5.21484375" style="596" customWidth="1"/>
    <col min="3" max="3" width="4.6640625" style="596" customWidth="1"/>
    <col min="4" max="4" width="5.6640625" style="596" customWidth="1"/>
    <col min="5" max="9" width="5.21484375" style="596" customWidth="1"/>
    <col min="10" max="10" width="5.99609375" style="596" customWidth="1"/>
    <col min="11" max="12" width="5.10546875" style="596" customWidth="1"/>
    <col min="13" max="13" width="5.5546875" style="596" customWidth="1"/>
    <col min="14" max="14" width="5.99609375" style="596" customWidth="1"/>
    <col min="15" max="15" width="5.5546875" style="596" customWidth="1"/>
    <col min="16" max="24" width="5.3359375" style="596" customWidth="1"/>
    <col min="25" max="25" width="9.4453125" style="596" customWidth="1"/>
    <col min="26" max="16384" width="7.3359375" style="596" customWidth="1"/>
  </cols>
  <sheetData>
    <row r="1" spans="1:25" ht="32.25" customHeight="1">
      <c r="A1" s="1091" t="s">
        <v>778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1091"/>
      <c r="X1" s="1091"/>
      <c r="Y1" s="1091"/>
    </row>
    <row r="2" spans="1:25" s="251" customFormat="1" ht="21.75" customHeight="1">
      <c r="A2" s="597" t="s">
        <v>779</v>
      </c>
      <c r="V2" s="1092" t="s">
        <v>780</v>
      </c>
      <c r="W2" s="1092"/>
      <c r="X2" s="1092"/>
      <c r="Y2" s="1092"/>
    </row>
    <row r="3" spans="1:25" s="251" customFormat="1" ht="36" customHeight="1">
      <c r="A3" s="967" t="s">
        <v>781</v>
      </c>
      <c r="B3" s="364" t="s">
        <v>782</v>
      </c>
      <c r="C3" s="934" t="s">
        <v>783</v>
      </c>
      <c r="D3" s="944"/>
      <c r="E3" s="944"/>
      <c r="F3" s="944"/>
      <c r="G3" s="944"/>
      <c r="H3" s="944"/>
      <c r="I3" s="944"/>
      <c r="J3" s="945"/>
      <c r="K3" s="501"/>
      <c r="L3" s="501"/>
      <c r="M3" s="501"/>
      <c r="N3" s="501"/>
      <c r="O3" s="1093" t="s">
        <v>784</v>
      </c>
      <c r="P3" s="937"/>
      <c r="Q3" s="937"/>
      <c r="R3" s="937"/>
      <c r="S3" s="1094"/>
      <c r="T3" s="1095"/>
      <c r="U3" s="1001" t="s">
        <v>785</v>
      </c>
      <c r="V3" s="944"/>
      <c r="W3" s="944"/>
      <c r="X3" s="945"/>
      <c r="Y3" s="956" t="s">
        <v>786</v>
      </c>
    </row>
    <row r="4" spans="1:25" s="251" customFormat="1" ht="36" customHeight="1">
      <c r="A4" s="978"/>
      <c r="B4" s="410"/>
      <c r="C4" s="366" t="s">
        <v>787</v>
      </c>
      <c r="D4" s="366" t="s">
        <v>788</v>
      </c>
      <c r="E4" s="366" t="s">
        <v>789</v>
      </c>
      <c r="F4" s="366" t="s">
        <v>790</v>
      </c>
      <c r="G4" s="366" t="s">
        <v>791</v>
      </c>
      <c r="H4" s="366">
        <v>4.19</v>
      </c>
      <c r="I4" s="366" t="s">
        <v>792</v>
      </c>
      <c r="J4" s="366" t="s">
        <v>793</v>
      </c>
      <c r="K4" s="535" t="s">
        <v>787</v>
      </c>
      <c r="L4" s="364" t="s">
        <v>794</v>
      </c>
      <c r="M4" s="936" t="s">
        <v>795</v>
      </c>
      <c r="N4" s="1088"/>
      <c r="O4" s="935"/>
      <c r="P4" s="364" t="s">
        <v>790</v>
      </c>
      <c r="Q4" s="364" t="s">
        <v>791</v>
      </c>
      <c r="R4" s="364" t="s">
        <v>796</v>
      </c>
      <c r="S4" s="364" t="s">
        <v>797</v>
      </c>
      <c r="T4" s="364" t="s">
        <v>793</v>
      </c>
      <c r="U4" s="364">
        <v>6.18</v>
      </c>
      <c r="V4" s="535" t="s">
        <v>798</v>
      </c>
      <c r="W4" s="366">
        <v>5.18</v>
      </c>
      <c r="X4" s="598" t="s">
        <v>799</v>
      </c>
      <c r="Y4" s="957"/>
    </row>
    <row r="5" spans="1:25" s="251" customFormat="1" ht="36" customHeight="1">
      <c r="A5" s="978"/>
      <c r="B5" s="301"/>
      <c r="C5" s="409"/>
      <c r="D5" s="366" t="s">
        <v>800</v>
      </c>
      <c r="E5" s="366" t="s">
        <v>792</v>
      </c>
      <c r="F5" s="366" t="s">
        <v>801</v>
      </c>
      <c r="G5" s="366" t="s">
        <v>802</v>
      </c>
      <c r="H5" s="366" t="s">
        <v>803</v>
      </c>
      <c r="I5" s="366" t="s">
        <v>804</v>
      </c>
      <c r="J5" s="366" t="s">
        <v>805</v>
      </c>
      <c r="K5" s="305"/>
      <c r="L5" s="366" t="s">
        <v>788</v>
      </c>
      <c r="M5" s="1000"/>
      <c r="N5" s="1089"/>
      <c r="O5" s="1090"/>
      <c r="P5" s="598" t="s">
        <v>801</v>
      </c>
      <c r="Q5" s="366" t="s">
        <v>802</v>
      </c>
      <c r="R5" s="366" t="s">
        <v>803</v>
      </c>
      <c r="S5" s="366" t="s">
        <v>804</v>
      </c>
      <c r="T5" s="366" t="s">
        <v>806</v>
      </c>
      <c r="U5" s="366" t="s">
        <v>807</v>
      </c>
      <c r="V5" s="535" t="s">
        <v>808</v>
      </c>
      <c r="W5" s="366" t="s">
        <v>809</v>
      </c>
      <c r="X5" s="598" t="s">
        <v>810</v>
      </c>
      <c r="Y5" s="957"/>
    </row>
    <row r="6" spans="1:25" s="251" customFormat="1" ht="36" customHeight="1">
      <c r="A6" s="978"/>
      <c r="B6" s="301"/>
      <c r="C6" s="409"/>
      <c r="D6" s="301"/>
      <c r="E6" s="366" t="s">
        <v>811</v>
      </c>
      <c r="F6" s="366" t="s">
        <v>812</v>
      </c>
      <c r="G6" s="366" t="s">
        <v>813</v>
      </c>
      <c r="H6" s="366" t="s">
        <v>805</v>
      </c>
      <c r="I6" s="301"/>
      <c r="J6" s="366" t="s">
        <v>814</v>
      </c>
      <c r="K6" s="409"/>
      <c r="L6" s="366" t="s">
        <v>800</v>
      </c>
      <c r="M6" s="958"/>
      <c r="N6" s="925"/>
      <c r="O6" s="925"/>
      <c r="P6" s="366" t="s">
        <v>812</v>
      </c>
      <c r="Q6" s="598" t="s">
        <v>815</v>
      </c>
      <c r="R6" s="366" t="s">
        <v>805</v>
      </c>
      <c r="S6" s="366"/>
      <c r="T6" s="366" t="s">
        <v>816</v>
      </c>
      <c r="U6" s="366" t="s">
        <v>817</v>
      </c>
      <c r="V6" s="366"/>
      <c r="W6" s="262" t="s">
        <v>818</v>
      </c>
      <c r="X6" s="598" t="s">
        <v>819</v>
      </c>
      <c r="Y6" s="957"/>
    </row>
    <row r="7" spans="1:25" s="251" customFormat="1" ht="36" customHeight="1">
      <c r="A7" s="978"/>
      <c r="B7" s="301" t="s">
        <v>820</v>
      </c>
      <c r="C7" s="409"/>
      <c r="D7" s="301"/>
      <c r="E7" s="306"/>
      <c r="F7" s="301"/>
      <c r="G7" s="366"/>
      <c r="H7" s="301"/>
      <c r="I7" s="301"/>
      <c r="J7" s="366" t="s">
        <v>821</v>
      </c>
      <c r="K7" s="409"/>
      <c r="L7" s="301"/>
      <c r="M7" s="364" t="s">
        <v>822</v>
      </c>
      <c r="N7" s="364" t="s">
        <v>823</v>
      </c>
      <c r="O7" s="252" t="s">
        <v>824</v>
      </c>
      <c r="P7" s="407"/>
      <c r="Q7" s="366" t="s">
        <v>825</v>
      </c>
      <c r="R7" s="366"/>
      <c r="S7" s="366"/>
      <c r="T7" s="366"/>
      <c r="U7" s="366"/>
      <c r="V7" s="535"/>
      <c r="W7" s="366"/>
      <c r="X7" s="457"/>
      <c r="Y7" s="957"/>
    </row>
    <row r="8" spans="1:25" s="251" customFormat="1" ht="36" customHeight="1">
      <c r="A8" s="968"/>
      <c r="B8" s="307" t="s">
        <v>826</v>
      </c>
      <c r="C8" s="500" t="s">
        <v>827</v>
      </c>
      <c r="D8" s="307"/>
      <c r="E8" s="307"/>
      <c r="F8" s="307"/>
      <c r="G8" s="308"/>
      <c r="H8" s="307"/>
      <c r="I8" s="307"/>
      <c r="J8" s="599" t="s">
        <v>828</v>
      </c>
      <c r="K8" s="500" t="s">
        <v>827</v>
      </c>
      <c r="L8" s="307"/>
      <c r="M8" s="308" t="s">
        <v>829</v>
      </c>
      <c r="N8" s="365" t="s">
        <v>830</v>
      </c>
      <c r="O8" s="302" t="s">
        <v>831</v>
      </c>
      <c r="P8" s="307"/>
      <c r="Q8" s="308"/>
      <c r="R8" s="308"/>
      <c r="S8" s="307"/>
      <c r="T8" s="307"/>
      <c r="U8" s="308"/>
      <c r="V8" s="302"/>
      <c r="W8" s="307"/>
      <c r="X8" s="411"/>
      <c r="Y8" s="958"/>
    </row>
    <row r="9" spans="1:25" s="601" customFormat="1" ht="32.25" customHeight="1">
      <c r="A9" s="372" t="s">
        <v>833</v>
      </c>
      <c r="B9" s="348">
        <v>3420</v>
      </c>
      <c r="C9" s="348">
        <v>1519</v>
      </c>
      <c r="D9" s="348">
        <v>0</v>
      </c>
      <c r="E9" s="348">
        <v>894</v>
      </c>
      <c r="F9" s="348">
        <v>571</v>
      </c>
      <c r="G9" s="348">
        <v>1</v>
      </c>
      <c r="H9" s="348">
        <v>0</v>
      </c>
      <c r="I9" s="348">
        <v>53</v>
      </c>
      <c r="J9" s="348">
        <v>0</v>
      </c>
      <c r="K9" s="348">
        <v>1888</v>
      </c>
      <c r="L9" s="348">
        <v>53</v>
      </c>
      <c r="M9" s="348">
        <v>672</v>
      </c>
      <c r="N9" s="348">
        <v>524</v>
      </c>
      <c r="O9" s="348">
        <v>158</v>
      </c>
      <c r="P9" s="348">
        <v>360</v>
      </c>
      <c r="Q9" s="348">
        <v>1</v>
      </c>
      <c r="R9" s="348">
        <v>0</v>
      </c>
      <c r="S9" s="348">
        <v>120</v>
      </c>
      <c r="T9" s="348">
        <v>0</v>
      </c>
      <c r="U9" s="348">
        <v>2</v>
      </c>
      <c r="V9" s="348">
        <v>3</v>
      </c>
      <c r="W9" s="348">
        <v>8</v>
      </c>
      <c r="X9" s="600" t="s">
        <v>834</v>
      </c>
      <c r="Y9" s="521" t="s">
        <v>833</v>
      </c>
    </row>
    <row r="10" spans="1:25" s="601" customFormat="1" ht="32.25" customHeight="1">
      <c r="A10" s="372" t="s">
        <v>194</v>
      </c>
      <c r="B10" s="348">
        <v>3534</v>
      </c>
      <c r="C10" s="348">
        <v>1542</v>
      </c>
      <c r="D10" s="348">
        <v>0</v>
      </c>
      <c r="E10" s="348">
        <v>926</v>
      </c>
      <c r="F10" s="348">
        <v>561</v>
      </c>
      <c r="G10" s="348">
        <v>1</v>
      </c>
      <c r="H10" s="348">
        <v>1</v>
      </c>
      <c r="I10" s="348">
        <v>53</v>
      </c>
      <c r="J10" s="348">
        <v>0</v>
      </c>
      <c r="K10" s="348">
        <v>1979</v>
      </c>
      <c r="L10" s="348">
        <v>53</v>
      </c>
      <c r="M10" s="348">
        <v>703</v>
      </c>
      <c r="N10" s="348">
        <v>575</v>
      </c>
      <c r="O10" s="348">
        <v>141</v>
      </c>
      <c r="P10" s="348">
        <v>382</v>
      </c>
      <c r="Q10" s="348">
        <v>1</v>
      </c>
      <c r="R10" s="348">
        <v>0</v>
      </c>
      <c r="S10" s="348">
        <v>124</v>
      </c>
      <c r="T10" s="348">
        <v>0</v>
      </c>
      <c r="U10" s="348">
        <v>2</v>
      </c>
      <c r="V10" s="348">
        <v>3</v>
      </c>
      <c r="W10" s="348">
        <v>8</v>
      </c>
      <c r="X10" s="600" t="s">
        <v>834</v>
      </c>
      <c r="Y10" s="521" t="s">
        <v>194</v>
      </c>
    </row>
    <row r="11" spans="1:25" s="601" customFormat="1" ht="32.25" customHeight="1">
      <c r="A11" s="372" t="s">
        <v>195</v>
      </c>
      <c r="B11" s="348">
        <v>3599</v>
      </c>
      <c r="C11" s="348">
        <v>1540</v>
      </c>
      <c r="D11" s="348">
        <v>0</v>
      </c>
      <c r="E11" s="348">
        <v>937</v>
      </c>
      <c r="F11" s="348">
        <v>551</v>
      </c>
      <c r="G11" s="348">
        <v>1</v>
      </c>
      <c r="H11" s="348">
        <v>1</v>
      </c>
      <c r="I11" s="348">
        <v>50</v>
      </c>
      <c r="J11" s="348">
        <v>0</v>
      </c>
      <c r="K11" s="348">
        <v>2028</v>
      </c>
      <c r="L11" s="348">
        <v>55</v>
      </c>
      <c r="M11" s="348">
        <v>702</v>
      </c>
      <c r="N11" s="348">
        <v>585</v>
      </c>
      <c r="O11" s="348">
        <v>142</v>
      </c>
      <c r="P11" s="348">
        <v>413</v>
      </c>
      <c r="Q11" s="348">
        <v>2</v>
      </c>
      <c r="R11" s="348">
        <v>0</v>
      </c>
      <c r="S11" s="348">
        <v>129</v>
      </c>
      <c r="T11" s="348">
        <v>0</v>
      </c>
      <c r="U11" s="348">
        <v>2</v>
      </c>
      <c r="V11" s="348">
        <v>7</v>
      </c>
      <c r="W11" s="348">
        <v>7</v>
      </c>
      <c r="X11" s="600">
        <v>15</v>
      </c>
      <c r="Y11" s="521" t="s">
        <v>195</v>
      </c>
    </row>
    <row r="12" spans="1:25" s="378" customFormat="1" ht="32.25" customHeight="1">
      <c r="A12" s="377" t="s">
        <v>832</v>
      </c>
      <c r="B12" s="279">
        <v>3670</v>
      </c>
      <c r="C12" s="280">
        <v>1544</v>
      </c>
      <c r="D12" s="280">
        <v>0</v>
      </c>
      <c r="E12" s="429">
        <v>950</v>
      </c>
      <c r="F12" s="429">
        <v>541</v>
      </c>
      <c r="G12" s="429">
        <v>1</v>
      </c>
      <c r="H12" s="280">
        <v>1</v>
      </c>
      <c r="I12" s="429">
        <v>51</v>
      </c>
      <c r="J12" s="280">
        <v>0</v>
      </c>
      <c r="K12" s="280">
        <v>2089</v>
      </c>
      <c r="L12" s="280">
        <v>55</v>
      </c>
      <c r="M12" s="429">
        <v>728</v>
      </c>
      <c r="N12" s="429">
        <v>602</v>
      </c>
      <c r="O12" s="429">
        <v>123</v>
      </c>
      <c r="P12" s="429">
        <v>454</v>
      </c>
      <c r="Q12" s="429">
        <v>1</v>
      </c>
      <c r="R12" s="280">
        <v>0</v>
      </c>
      <c r="S12" s="429">
        <v>126</v>
      </c>
      <c r="T12" s="280">
        <v>0</v>
      </c>
      <c r="U12" s="429">
        <v>1</v>
      </c>
      <c r="V12" s="429">
        <v>12</v>
      </c>
      <c r="W12" s="429">
        <v>7</v>
      </c>
      <c r="X12" s="602">
        <v>17</v>
      </c>
      <c r="Y12" s="522" t="s">
        <v>832</v>
      </c>
    </row>
    <row r="13" spans="1:25" s="603" customFormat="1" ht="32.25" customHeight="1">
      <c r="A13" s="380" t="s">
        <v>196</v>
      </c>
      <c r="B13" s="325">
        <f>SUM(U13:X13,K13,C13)</f>
        <v>3643</v>
      </c>
      <c r="C13" s="293">
        <f>SUM(D13:J13)</f>
        <v>1484</v>
      </c>
      <c r="D13" s="293">
        <v>0</v>
      </c>
      <c r="E13" s="458">
        <v>927</v>
      </c>
      <c r="F13" s="458">
        <v>512</v>
      </c>
      <c r="G13" s="458" t="s">
        <v>199</v>
      </c>
      <c r="H13" s="293">
        <v>3</v>
      </c>
      <c r="I13" s="458">
        <v>42</v>
      </c>
      <c r="J13" s="293">
        <v>0</v>
      </c>
      <c r="K13" s="293">
        <f>SUM(L13:T13)</f>
        <v>2113</v>
      </c>
      <c r="L13" s="293">
        <v>53</v>
      </c>
      <c r="M13" s="458">
        <v>712</v>
      </c>
      <c r="N13" s="458">
        <v>623</v>
      </c>
      <c r="O13" s="458">
        <v>128</v>
      </c>
      <c r="P13" s="458">
        <v>480</v>
      </c>
      <c r="Q13" s="458">
        <v>1</v>
      </c>
      <c r="R13" s="293">
        <v>0</v>
      </c>
      <c r="S13" s="458">
        <v>116</v>
      </c>
      <c r="T13" s="293">
        <v>0</v>
      </c>
      <c r="U13" s="458">
        <v>1</v>
      </c>
      <c r="V13" s="458">
        <v>22</v>
      </c>
      <c r="W13" s="458">
        <v>6</v>
      </c>
      <c r="X13" s="881">
        <v>17</v>
      </c>
      <c r="Y13" s="526" t="s">
        <v>196</v>
      </c>
    </row>
    <row r="14" spans="1:24" s="604" customFormat="1" ht="21" customHeight="1">
      <c r="A14" s="457" t="s">
        <v>835</v>
      </c>
      <c r="B14" s="457"/>
      <c r="U14" s="457"/>
      <c r="V14" s="457"/>
      <c r="W14" s="457"/>
      <c r="X14" s="467" t="s">
        <v>198</v>
      </c>
    </row>
  </sheetData>
  <mergeCells count="10">
    <mergeCell ref="A3:A8"/>
    <mergeCell ref="C3:J3"/>
    <mergeCell ref="M4:O5"/>
    <mergeCell ref="A1:Y1"/>
    <mergeCell ref="V2:Y2"/>
    <mergeCell ref="Y3:Y8"/>
    <mergeCell ref="M6:O6"/>
    <mergeCell ref="U3:X3"/>
    <mergeCell ref="O3:R3"/>
    <mergeCell ref="S3:T3"/>
  </mergeCells>
  <printOptions/>
  <pageMargins left="0.31" right="0.53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A1" sqref="A1:N1"/>
    </sheetView>
  </sheetViews>
  <sheetFormatPr defaultColWidth="8.88671875" defaultRowHeight="13.5"/>
  <cols>
    <col min="1" max="1" width="12.21484375" style="321" customWidth="1"/>
    <col min="2" max="2" width="6.4453125" style="321" customWidth="1"/>
    <col min="3" max="3" width="6.99609375" style="321" customWidth="1"/>
    <col min="4" max="4" width="7.21484375" style="321" customWidth="1"/>
    <col min="5" max="13" width="6.4453125" style="321" customWidth="1"/>
    <col min="14" max="14" width="11.5546875" style="321" customWidth="1"/>
    <col min="15" max="16384" width="8.77734375" style="321" customWidth="1"/>
  </cols>
  <sheetData>
    <row r="1" spans="1:14" s="296" customFormat="1" ht="32.25" customHeight="1">
      <c r="A1" s="966" t="s">
        <v>840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1098"/>
    </row>
    <row r="2" spans="1:14" s="251" customFormat="1" ht="18" customHeight="1">
      <c r="A2" s="251" t="s">
        <v>173</v>
      </c>
      <c r="N2" s="297" t="s">
        <v>1155</v>
      </c>
    </row>
    <row r="3" spans="1:14" s="251" customFormat="1" ht="27.75" customHeight="1">
      <c r="A3" s="834" t="s">
        <v>250</v>
      </c>
      <c r="B3" s="1099" t="s">
        <v>836</v>
      </c>
      <c r="C3" s="1100"/>
      <c r="D3" s="980"/>
      <c r="E3" s="1099" t="s">
        <v>837</v>
      </c>
      <c r="F3" s="1100"/>
      <c r="G3" s="1100"/>
      <c r="H3" s="1099" t="s">
        <v>838</v>
      </c>
      <c r="I3" s="1100"/>
      <c r="J3" s="980"/>
      <c r="K3" s="1101" t="s">
        <v>839</v>
      </c>
      <c r="L3" s="1100"/>
      <c r="M3" s="980"/>
      <c r="N3" s="975" t="s">
        <v>915</v>
      </c>
    </row>
    <row r="4" spans="1:14" s="251" customFormat="1" ht="27.75" customHeight="1">
      <c r="A4" s="981"/>
      <c r="B4" s="984" t="s">
        <v>545</v>
      </c>
      <c r="C4" s="1097"/>
      <c r="D4" s="973"/>
      <c r="E4" s="922" t="s">
        <v>546</v>
      </c>
      <c r="F4" s="1097"/>
      <c r="G4" s="1097"/>
      <c r="H4" s="984" t="s">
        <v>547</v>
      </c>
      <c r="I4" s="1097"/>
      <c r="J4" s="973"/>
      <c r="K4" s="1096" t="s">
        <v>1232</v>
      </c>
      <c r="L4" s="1097"/>
      <c r="M4" s="973"/>
      <c r="N4" s="976"/>
    </row>
    <row r="5" spans="1:14" s="251" customFormat="1" ht="27.75" customHeight="1">
      <c r="A5" s="981"/>
      <c r="B5" s="491" t="s">
        <v>718</v>
      </c>
      <c r="C5" s="491" t="s">
        <v>520</v>
      </c>
      <c r="D5" s="491" t="s">
        <v>521</v>
      </c>
      <c r="E5" s="491" t="s">
        <v>718</v>
      </c>
      <c r="F5" s="491" t="s">
        <v>520</v>
      </c>
      <c r="G5" s="491" t="s">
        <v>521</v>
      </c>
      <c r="H5" s="491" t="s">
        <v>718</v>
      </c>
      <c r="I5" s="491" t="s">
        <v>520</v>
      </c>
      <c r="J5" s="491" t="s">
        <v>521</v>
      </c>
      <c r="K5" s="491" t="s">
        <v>718</v>
      </c>
      <c r="L5" s="491" t="s">
        <v>520</v>
      </c>
      <c r="M5" s="491" t="s">
        <v>521</v>
      </c>
      <c r="N5" s="976"/>
    </row>
    <row r="6" spans="1:14" s="251" customFormat="1" ht="27.75" customHeight="1">
      <c r="A6" s="973"/>
      <c r="B6" s="264" t="s">
        <v>854</v>
      </c>
      <c r="C6" s="268" t="s">
        <v>523</v>
      </c>
      <c r="D6" s="268" t="s">
        <v>524</v>
      </c>
      <c r="E6" s="264" t="s">
        <v>854</v>
      </c>
      <c r="F6" s="268" t="s">
        <v>523</v>
      </c>
      <c r="G6" s="268" t="s">
        <v>524</v>
      </c>
      <c r="H6" s="264" t="s">
        <v>854</v>
      </c>
      <c r="I6" s="268" t="s">
        <v>523</v>
      </c>
      <c r="J6" s="268" t="s">
        <v>524</v>
      </c>
      <c r="K6" s="264" t="s">
        <v>854</v>
      </c>
      <c r="L6" s="268" t="s">
        <v>523</v>
      </c>
      <c r="M6" s="268" t="s">
        <v>524</v>
      </c>
      <c r="N6" s="972"/>
    </row>
    <row r="7" spans="1:14" s="350" customFormat="1" ht="27" customHeight="1">
      <c r="A7" s="356" t="s">
        <v>222</v>
      </c>
      <c r="B7" s="446">
        <f>SUM(E7,H7,K7)</f>
        <v>645</v>
      </c>
      <c r="C7" s="446">
        <f>SUM(F7,I7,L7)</f>
        <v>459</v>
      </c>
      <c r="D7" s="446">
        <f>SUM(G7,J7,M7)</f>
        <v>186</v>
      </c>
      <c r="E7" s="446">
        <f>SUM(F7:G7)</f>
        <v>20</v>
      </c>
      <c r="F7" s="446">
        <v>20</v>
      </c>
      <c r="G7" s="605" t="s">
        <v>199</v>
      </c>
      <c r="H7" s="446">
        <f>SUM(I7:J7)</f>
        <v>625</v>
      </c>
      <c r="I7" s="446">
        <v>439</v>
      </c>
      <c r="J7" s="446">
        <v>186</v>
      </c>
      <c r="K7" s="605" t="s">
        <v>199</v>
      </c>
      <c r="L7" s="605" t="s">
        <v>199</v>
      </c>
      <c r="M7" s="606" t="s">
        <v>199</v>
      </c>
      <c r="N7" s="389" t="s">
        <v>222</v>
      </c>
    </row>
    <row r="8" spans="1:14" s="350" customFormat="1" ht="27" customHeight="1">
      <c r="A8" s="356" t="s">
        <v>194</v>
      </c>
      <c r="B8" s="446">
        <v>711</v>
      </c>
      <c r="C8" s="446">
        <v>495</v>
      </c>
      <c r="D8" s="446">
        <v>216</v>
      </c>
      <c r="E8" s="446">
        <v>25</v>
      </c>
      <c r="F8" s="446">
        <v>25</v>
      </c>
      <c r="G8" s="605" t="s">
        <v>199</v>
      </c>
      <c r="H8" s="446">
        <v>686</v>
      </c>
      <c r="I8" s="446">
        <v>470</v>
      </c>
      <c r="J8" s="446">
        <v>216</v>
      </c>
      <c r="K8" s="605" t="s">
        <v>199</v>
      </c>
      <c r="L8" s="605" t="s">
        <v>199</v>
      </c>
      <c r="M8" s="606" t="s">
        <v>199</v>
      </c>
      <c r="N8" s="402" t="s">
        <v>194</v>
      </c>
    </row>
    <row r="9" spans="1:14" s="350" customFormat="1" ht="27" customHeight="1">
      <c r="A9" s="356" t="s">
        <v>195</v>
      </c>
      <c r="B9" s="446">
        <v>779</v>
      </c>
      <c r="C9" s="446">
        <v>532</v>
      </c>
      <c r="D9" s="446">
        <v>247</v>
      </c>
      <c r="E9" s="446">
        <v>35</v>
      </c>
      <c r="F9" s="446">
        <v>35</v>
      </c>
      <c r="G9" s="605" t="s">
        <v>199</v>
      </c>
      <c r="H9" s="446">
        <v>744</v>
      </c>
      <c r="I9" s="446">
        <v>497</v>
      </c>
      <c r="J9" s="446">
        <v>247</v>
      </c>
      <c r="K9" s="605" t="s">
        <v>199</v>
      </c>
      <c r="L9" s="605" t="s">
        <v>199</v>
      </c>
      <c r="M9" s="606" t="s">
        <v>199</v>
      </c>
      <c r="N9" s="402" t="s">
        <v>195</v>
      </c>
    </row>
    <row r="10" spans="1:14" s="350" customFormat="1" ht="27" customHeight="1">
      <c r="A10" s="356" t="s">
        <v>224</v>
      </c>
      <c r="B10" s="607">
        <v>852</v>
      </c>
      <c r="C10" s="453">
        <v>580</v>
      </c>
      <c r="D10" s="453">
        <v>272</v>
      </c>
      <c r="E10" s="453">
        <v>43</v>
      </c>
      <c r="F10" s="453">
        <v>43</v>
      </c>
      <c r="G10" s="453">
        <v>0</v>
      </c>
      <c r="H10" s="453">
        <v>809</v>
      </c>
      <c r="I10" s="453">
        <v>537</v>
      </c>
      <c r="J10" s="453">
        <v>272</v>
      </c>
      <c r="K10" s="453">
        <v>0</v>
      </c>
      <c r="L10" s="453">
        <v>0</v>
      </c>
      <c r="M10" s="608">
        <v>0</v>
      </c>
      <c r="N10" s="402" t="s">
        <v>224</v>
      </c>
    </row>
    <row r="11" spans="1:14" s="355" customFormat="1" ht="27" customHeight="1">
      <c r="A11" s="360" t="s">
        <v>196</v>
      </c>
      <c r="B11" s="882">
        <v>736</v>
      </c>
      <c r="C11" s="455">
        <v>503</v>
      </c>
      <c r="D11" s="455">
        <v>233</v>
      </c>
      <c r="E11" s="455">
        <v>38</v>
      </c>
      <c r="F11" s="455">
        <v>38</v>
      </c>
      <c r="G11" s="455">
        <v>0</v>
      </c>
      <c r="H11" s="455">
        <v>698</v>
      </c>
      <c r="I11" s="455">
        <v>465</v>
      </c>
      <c r="J11" s="455">
        <v>233</v>
      </c>
      <c r="K11" s="455">
        <v>0</v>
      </c>
      <c r="L11" s="455">
        <v>0</v>
      </c>
      <c r="M11" s="455">
        <v>0</v>
      </c>
      <c r="N11" s="416" t="s">
        <v>248</v>
      </c>
    </row>
    <row r="12" spans="1:14" s="604" customFormat="1" ht="19.5" customHeight="1">
      <c r="A12" s="883" t="s">
        <v>1057</v>
      </c>
      <c r="I12" s="884"/>
      <c r="J12" s="885" t="s">
        <v>1058</v>
      </c>
      <c r="K12" s="885"/>
      <c r="L12" s="885"/>
      <c r="M12" s="885"/>
      <c r="N12" s="885"/>
    </row>
    <row r="13" s="610" customFormat="1" ht="13.5"/>
    <row r="14" s="609" customFormat="1" ht="13.5"/>
    <row r="15" s="609" customFormat="1" ht="13.5"/>
    <row r="16" s="609" customFormat="1" ht="13.5"/>
    <row r="17" s="609" customFormat="1" ht="13.5"/>
    <row r="18" s="609" customFormat="1" ht="13.5"/>
    <row r="19" s="609" customFormat="1" ht="13.5"/>
    <row r="20" s="609" customFormat="1" ht="13.5"/>
  </sheetData>
  <mergeCells count="11">
    <mergeCell ref="H4:J4"/>
    <mergeCell ref="K4:M4"/>
    <mergeCell ref="A1:N1"/>
    <mergeCell ref="A3:A6"/>
    <mergeCell ref="B3:D3"/>
    <mergeCell ref="E3:G3"/>
    <mergeCell ref="H3:J3"/>
    <mergeCell ref="K3:M3"/>
    <mergeCell ref="N3:N6"/>
    <mergeCell ref="B4:D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Q12" sqref="Q12"/>
    </sheetView>
  </sheetViews>
  <sheetFormatPr defaultColWidth="8.88671875" defaultRowHeight="13.5"/>
  <cols>
    <col min="1" max="1" width="10.4453125" style="321" customWidth="1"/>
    <col min="2" max="4" width="5.77734375" style="321" customWidth="1"/>
    <col min="5" max="5" width="6.21484375" style="321" customWidth="1"/>
    <col min="6" max="8" width="5.77734375" style="321" customWidth="1"/>
    <col min="9" max="9" width="6.3359375" style="321" customWidth="1"/>
    <col min="10" max="12" width="5.77734375" style="321" customWidth="1"/>
    <col min="13" max="13" width="6.21484375" style="321" customWidth="1"/>
    <col min="14" max="16" width="5.77734375" style="321" customWidth="1"/>
    <col min="17" max="17" width="5.99609375" style="321" customWidth="1"/>
    <col min="18" max="18" width="9.5546875" style="321" customWidth="1"/>
    <col min="19" max="16384" width="8.77734375" style="321" customWidth="1"/>
  </cols>
  <sheetData>
    <row r="1" spans="1:18" s="330" customFormat="1" ht="30" customHeight="1">
      <c r="A1" s="932" t="s">
        <v>842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1102"/>
    </row>
    <row r="2" spans="1:18" s="251" customFormat="1" ht="25.5" customHeight="1">
      <c r="A2" s="251" t="s">
        <v>173</v>
      </c>
      <c r="R2" s="297" t="s">
        <v>1155</v>
      </c>
    </row>
    <row r="3" spans="1:19" s="251" customFormat="1" ht="24.75" customHeight="1">
      <c r="A3" s="967" t="s">
        <v>250</v>
      </c>
      <c r="B3" s="924" t="s">
        <v>843</v>
      </c>
      <c r="C3" s="937"/>
      <c r="D3" s="937"/>
      <c r="E3" s="970"/>
      <c r="F3" s="924" t="s">
        <v>844</v>
      </c>
      <c r="G3" s="937"/>
      <c r="H3" s="937"/>
      <c r="I3" s="970"/>
      <c r="J3" s="924" t="s">
        <v>845</v>
      </c>
      <c r="K3" s="937"/>
      <c r="L3" s="937"/>
      <c r="M3" s="970"/>
      <c r="N3" s="924" t="s">
        <v>846</v>
      </c>
      <c r="O3" s="937"/>
      <c r="P3" s="937"/>
      <c r="Q3" s="970"/>
      <c r="R3" s="956" t="s">
        <v>915</v>
      </c>
      <c r="S3" s="331"/>
    </row>
    <row r="4" spans="1:19" s="251" customFormat="1" ht="24.75" customHeight="1">
      <c r="A4" s="978"/>
      <c r="B4" s="1103" t="s">
        <v>548</v>
      </c>
      <c r="C4" s="925"/>
      <c r="D4" s="925"/>
      <c r="E4" s="968"/>
      <c r="F4" s="977" t="s">
        <v>546</v>
      </c>
      <c r="G4" s="925"/>
      <c r="H4" s="925"/>
      <c r="I4" s="968"/>
      <c r="J4" s="957" t="s">
        <v>549</v>
      </c>
      <c r="K4" s="925"/>
      <c r="L4" s="925"/>
      <c r="M4" s="968"/>
      <c r="N4" s="957" t="s">
        <v>1153</v>
      </c>
      <c r="O4" s="925"/>
      <c r="P4" s="925"/>
      <c r="Q4" s="968"/>
      <c r="R4" s="957"/>
      <c r="S4" s="331"/>
    </row>
    <row r="5" spans="1:19" s="251" customFormat="1" ht="24.75" customHeight="1">
      <c r="A5" s="978"/>
      <c r="B5" s="304" t="s">
        <v>718</v>
      </c>
      <c r="C5" s="304" t="s">
        <v>847</v>
      </c>
      <c r="D5" s="304" t="s">
        <v>848</v>
      </c>
      <c r="E5" s="304" t="s">
        <v>849</v>
      </c>
      <c r="F5" s="304" t="s">
        <v>718</v>
      </c>
      <c r="G5" s="304" t="s">
        <v>847</v>
      </c>
      <c r="H5" s="304" t="s">
        <v>848</v>
      </c>
      <c r="I5" s="304" t="s">
        <v>849</v>
      </c>
      <c r="J5" s="304" t="s">
        <v>718</v>
      </c>
      <c r="K5" s="304" t="s">
        <v>847</v>
      </c>
      <c r="L5" s="304" t="s">
        <v>848</v>
      </c>
      <c r="M5" s="304" t="s">
        <v>849</v>
      </c>
      <c r="N5" s="304" t="s">
        <v>718</v>
      </c>
      <c r="O5" s="304" t="s">
        <v>847</v>
      </c>
      <c r="P5" s="304" t="s">
        <v>848</v>
      </c>
      <c r="Q5" s="304" t="s">
        <v>849</v>
      </c>
      <c r="R5" s="957"/>
      <c r="S5" s="331"/>
    </row>
    <row r="6" spans="1:19" s="251" customFormat="1" ht="24.75" customHeight="1">
      <c r="A6" s="978"/>
      <c r="B6" s="305"/>
      <c r="C6" s="301" t="s">
        <v>550</v>
      </c>
      <c r="D6" s="301" t="s">
        <v>551</v>
      </c>
      <c r="E6" s="301" t="s">
        <v>552</v>
      </c>
      <c r="F6" s="305"/>
      <c r="G6" s="301" t="s">
        <v>550</v>
      </c>
      <c r="H6" s="301" t="s">
        <v>551</v>
      </c>
      <c r="I6" s="301" t="s">
        <v>552</v>
      </c>
      <c r="J6" s="305"/>
      <c r="K6" s="301" t="s">
        <v>550</v>
      </c>
      <c r="L6" s="301" t="s">
        <v>551</v>
      </c>
      <c r="M6" s="301" t="s">
        <v>552</v>
      </c>
      <c r="N6" s="305"/>
      <c r="O6" s="301" t="s">
        <v>550</v>
      </c>
      <c r="P6" s="301" t="s">
        <v>551</v>
      </c>
      <c r="Q6" s="301" t="s">
        <v>552</v>
      </c>
      <c r="R6" s="957"/>
      <c r="S6" s="331"/>
    </row>
    <row r="7" spans="1:19" s="251" customFormat="1" ht="24.75" customHeight="1">
      <c r="A7" s="968"/>
      <c r="B7" s="302" t="s">
        <v>854</v>
      </c>
      <c r="C7" s="307" t="s">
        <v>553</v>
      </c>
      <c r="D7" s="307" t="s">
        <v>553</v>
      </c>
      <c r="E7" s="307" t="s">
        <v>554</v>
      </c>
      <c r="F7" s="302" t="s">
        <v>854</v>
      </c>
      <c r="G7" s="307" t="s">
        <v>553</v>
      </c>
      <c r="H7" s="307" t="s">
        <v>553</v>
      </c>
      <c r="I7" s="307" t="s">
        <v>554</v>
      </c>
      <c r="J7" s="302" t="s">
        <v>854</v>
      </c>
      <c r="K7" s="307" t="s">
        <v>553</v>
      </c>
      <c r="L7" s="307" t="s">
        <v>553</v>
      </c>
      <c r="M7" s="307" t="s">
        <v>554</v>
      </c>
      <c r="N7" s="302" t="s">
        <v>854</v>
      </c>
      <c r="O7" s="307" t="s">
        <v>553</v>
      </c>
      <c r="P7" s="307" t="s">
        <v>553</v>
      </c>
      <c r="Q7" s="307" t="s">
        <v>554</v>
      </c>
      <c r="R7" s="958"/>
      <c r="S7" s="331"/>
    </row>
    <row r="8" spans="1:18" s="350" customFormat="1" ht="30.75" customHeight="1">
      <c r="A8" s="356" t="s">
        <v>222</v>
      </c>
      <c r="B8" s="373">
        <f>SUM(C8:E8)</f>
        <v>368</v>
      </c>
      <c r="C8" s="373">
        <f>SUM(G8,K8,O8)</f>
        <v>72</v>
      </c>
      <c r="D8" s="373">
        <f>SUM(H8,L8,P8)</f>
        <v>77</v>
      </c>
      <c r="E8" s="373">
        <f>SUM(I8,M8,Q8)</f>
        <v>219</v>
      </c>
      <c r="F8" s="373">
        <v>18</v>
      </c>
      <c r="G8" s="373" t="s">
        <v>199</v>
      </c>
      <c r="H8" s="373" t="s">
        <v>199</v>
      </c>
      <c r="I8" s="373">
        <v>18</v>
      </c>
      <c r="J8" s="373">
        <v>4</v>
      </c>
      <c r="K8" s="373" t="s">
        <v>199</v>
      </c>
      <c r="L8" s="373" t="s">
        <v>199</v>
      </c>
      <c r="M8" s="373">
        <v>4</v>
      </c>
      <c r="N8" s="373">
        <v>346</v>
      </c>
      <c r="O8" s="373">
        <v>72</v>
      </c>
      <c r="P8" s="373">
        <v>77</v>
      </c>
      <c r="Q8" s="611">
        <v>197</v>
      </c>
      <c r="R8" s="375" t="s">
        <v>222</v>
      </c>
    </row>
    <row r="9" spans="1:18" s="350" customFormat="1" ht="30.75" customHeight="1">
      <c r="A9" s="356" t="s">
        <v>194</v>
      </c>
      <c r="B9" s="373">
        <v>382</v>
      </c>
      <c r="C9" s="373">
        <v>77</v>
      </c>
      <c r="D9" s="373">
        <v>80</v>
      </c>
      <c r="E9" s="373">
        <v>225</v>
      </c>
      <c r="F9" s="373">
        <v>23</v>
      </c>
      <c r="G9" s="373" t="s">
        <v>199</v>
      </c>
      <c r="H9" s="373" t="s">
        <v>199</v>
      </c>
      <c r="I9" s="373">
        <v>23</v>
      </c>
      <c r="J9" s="373">
        <v>4</v>
      </c>
      <c r="K9" s="373" t="s">
        <v>199</v>
      </c>
      <c r="L9" s="373">
        <v>1</v>
      </c>
      <c r="M9" s="373">
        <v>3</v>
      </c>
      <c r="N9" s="373">
        <v>355</v>
      </c>
      <c r="O9" s="373">
        <v>77</v>
      </c>
      <c r="P9" s="373">
        <v>79</v>
      </c>
      <c r="Q9" s="373">
        <v>199</v>
      </c>
      <c r="R9" s="276" t="s">
        <v>194</v>
      </c>
    </row>
    <row r="10" spans="1:18" s="350" customFormat="1" ht="30.75" customHeight="1">
      <c r="A10" s="356" t="s">
        <v>195</v>
      </c>
      <c r="B10" s="373">
        <v>525</v>
      </c>
      <c r="C10" s="373">
        <v>62</v>
      </c>
      <c r="D10" s="373">
        <v>95</v>
      </c>
      <c r="E10" s="373">
        <v>368</v>
      </c>
      <c r="F10" s="373">
        <v>27</v>
      </c>
      <c r="G10" s="373" t="s">
        <v>199</v>
      </c>
      <c r="H10" s="373">
        <v>1</v>
      </c>
      <c r="I10" s="373">
        <v>26</v>
      </c>
      <c r="J10" s="373">
        <v>5</v>
      </c>
      <c r="K10" s="373" t="s">
        <v>199</v>
      </c>
      <c r="L10" s="373">
        <v>2</v>
      </c>
      <c r="M10" s="373">
        <v>3</v>
      </c>
      <c r="N10" s="373">
        <v>493</v>
      </c>
      <c r="O10" s="373">
        <v>62</v>
      </c>
      <c r="P10" s="373">
        <v>92</v>
      </c>
      <c r="Q10" s="373">
        <v>339</v>
      </c>
      <c r="R10" s="276" t="s">
        <v>195</v>
      </c>
    </row>
    <row r="11" spans="1:18" s="350" customFormat="1" ht="30.75" customHeight="1">
      <c r="A11" s="356" t="s">
        <v>224</v>
      </c>
      <c r="B11" s="373">
        <v>329</v>
      </c>
      <c r="C11" s="373">
        <v>57</v>
      </c>
      <c r="D11" s="373">
        <v>82</v>
      </c>
      <c r="E11" s="373">
        <v>190</v>
      </c>
      <c r="F11" s="373">
        <v>20</v>
      </c>
      <c r="G11" s="373" t="s">
        <v>199</v>
      </c>
      <c r="H11" s="373" t="s">
        <v>199</v>
      </c>
      <c r="I11" s="373">
        <v>20</v>
      </c>
      <c r="J11" s="373">
        <v>5</v>
      </c>
      <c r="K11" s="373" t="s">
        <v>199</v>
      </c>
      <c r="L11" s="373">
        <v>2</v>
      </c>
      <c r="M11" s="373">
        <v>3</v>
      </c>
      <c r="N11" s="373">
        <v>304</v>
      </c>
      <c r="O11" s="373">
        <v>57</v>
      </c>
      <c r="P11" s="373">
        <v>80</v>
      </c>
      <c r="Q11" s="373">
        <v>167</v>
      </c>
      <c r="R11" s="276" t="s">
        <v>224</v>
      </c>
    </row>
    <row r="12" spans="1:18" s="355" customFormat="1" ht="30.75" customHeight="1">
      <c r="A12" s="360" t="s">
        <v>248</v>
      </c>
      <c r="B12" s="325">
        <f>SUM(F12,J12,N12)</f>
        <v>309</v>
      </c>
      <c r="C12" s="293">
        <v>60</v>
      </c>
      <c r="D12" s="293">
        <v>81</v>
      </c>
      <c r="E12" s="293">
        <v>168</v>
      </c>
      <c r="F12" s="293">
        <f>SUM(G12:I12)</f>
        <v>21</v>
      </c>
      <c r="G12" s="293">
        <v>0</v>
      </c>
      <c r="H12" s="293">
        <v>1</v>
      </c>
      <c r="I12" s="293">
        <v>20</v>
      </c>
      <c r="J12" s="293">
        <f>SUM(K12:M12)</f>
        <v>3</v>
      </c>
      <c r="K12" s="293">
        <v>0</v>
      </c>
      <c r="L12" s="293">
        <v>1</v>
      </c>
      <c r="M12" s="293">
        <v>2</v>
      </c>
      <c r="N12" s="293">
        <f>SUM(O12:Q12)</f>
        <v>285</v>
      </c>
      <c r="O12" s="293">
        <v>60</v>
      </c>
      <c r="P12" s="293">
        <v>79</v>
      </c>
      <c r="Q12" s="326">
        <v>146</v>
      </c>
      <c r="R12" s="289" t="s">
        <v>196</v>
      </c>
    </row>
    <row r="13" spans="1:14" s="604" customFormat="1" ht="17.25" customHeight="1">
      <c r="A13" s="883" t="s">
        <v>1057</v>
      </c>
      <c r="I13" s="884"/>
      <c r="K13" s="885"/>
      <c r="L13" s="885"/>
      <c r="M13" s="885" t="s">
        <v>1058</v>
      </c>
      <c r="N13" s="885"/>
    </row>
    <row r="14" s="717" customFormat="1" ht="17.25" customHeight="1"/>
    <row r="15" s="320" customFormat="1" ht="12.75"/>
  </sheetData>
  <mergeCells count="11">
    <mergeCell ref="J4:M4"/>
    <mergeCell ref="N4:Q4"/>
    <mergeCell ref="A1:R1"/>
    <mergeCell ref="A3:A7"/>
    <mergeCell ref="B3:E3"/>
    <mergeCell ref="F3:I3"/>
    <mergeCell ref="J3:M3"/>
    <mergeCell ref="N3:Q3"/>
    <mergeCell ref="R3:R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8.88671875" defaultRowHeight="13.5"/>
  <cols>
    <col min="1" max="7" width="14.99609375" style="363" customWidth="1"/>
    <col min="8" max="16384" width="7.10546875" style="287" customWidth="1"/>
  </cols>
  <sheetData>
    <row r="1" spans="1:7" ht="35.25" customHeight="1">
      <c r="A1" s="1104" t="s">
        <v>294</v>
      </c>
      <c r="B1" s="1104"/>
      <c r="C1" s="1104"/>
      <c r="D1" s="1104"/>
      <c r="E1" s="1104"/>
      <c r="F1" s="1104"/>
      <c r="G1" s="1105"/>
    </row>
    <row r="2" spans="1:7" ht="16.5" customHeight="1">
      <c r="A2" s="363" t="s">
        <v>640</v>
      </c>
      <c r="G2" s="657" t="s">
        <v>641</v>
      </c>
    </row>
    <row r="3" spans="1:7" ht="32.25" customHeight="1">
      <c r="A3" s="1106" t="s">
        <v>555</v>
      </c>
      <c r="B3" s="886" t="s">
        <v>556</v>
      </c>
      <c r="C3" s="887" t="s">
        <v>557</v>
      </c>
      <c r="D3" s="886" t="s">
        <v>558</v>
      </c>
      <c r="E3" s="887" t="s">
        <v>559</v>
      </c>
      <c r="F3" s="888" t="s">
        <v>560</v>
      </c>
      <c r="G3" s="1108" t="s">
        <v>493</v>
      </c>
    </row>
    <row r="4" spans="1:7" ht="32.25" customHeight="1">
      <c r="A4" s="1107"/>
      <c r="B4" s="889" t="s">
        <v>617</v>
      </c>
      <c r="C4" s="889" t="s">
        <v>561</v>
      </c>
      <c r="D4" s="858" t="s">
        <v>562</v>
      </c>
      <c r="E4" s="889" t="s">
        <v>539</v>
      </c>
      <c r="F4" s="889" t="s">
        <v>675</v>
      </c>
      <c r="G4" s="1109"/>
    </row>
    <row r="5" spans="1:7" ht="32.25" customHeight="1">
      <c r="A5" s="890" t="s">
        <v>1008</v>
      </c>
      <c r="B5" s="891">
        <v>3640</v>
      </c>
      <c r="C5" s="892">
        <v>2210</v>
      </c>
      <c r="D5" s="893">
        <v>1415</v>
      </c>
      <c r="E5" s="892">
        <v>15</v>
      </c>
      <c r="F5" s="894" t="s">
        <v>199</v>
      </c>
      <c r="G5" s="895" t="s">
        <v>295</v>
      </c>
    </row>
    <row r="6" spans="1:7" ht="32.25" customHeight="1">
      <c r="A6" s="278" t="s">
        <v>1010</v>
      </c>
      <c r="B6" s="672">
        <v>3524</v>
      </c>
      <c r="C6" s="672">
        <v>2085</v>
      </c>
      <c r="D6" s="896">
        <v>1422</v>
      </c>
      <c r="E6" s="672">
        <v>17</v>
      </c>
      <c r="F6" s="673" t="s">
        <v>199</v>
      </c>
      <c r="G6" s="895" t="s">
        <v>1010</v>
      </c>
    </row>
    <row r="7" spans="1:7" s="617" customFormat="1" ht="32.25" customHeight="1">
      <c r="A7" s="288" t="s">
        <v>248</v>
      </c>
      <c r="B7" s="458">
        <f>SUM(C7:F7)</f>
        <v>3521</v>
      </c>
      <c r="C7" s="458">
        <v>2028</v>
      </c>
      <c r="D7" s="458">
        <v>1476</v>
      </c>
      <c r="E7" s="458">
        <v>17</v>
      </c>
      <c r="F7" s="881" t="s">
        <v>298</v>
      </c>
      <c r="G7" s="381" t="s">
        <v>248</v>
      </c>
    </row>
    <row r="8" spans="1:6" s="327" customFormat="1" ht="19.5" customHeight="1">
      <c r="A8" s="604" t="s">
        <v>1057</v>
      </c>
      <c r="B8" s="604"/>
      <c r="C8" s="604"/>
      <c r="D8" s="604" t="s">
        <v>1059</v>
      </c>
      <c r="E8" s="604"/>
      <c r="F8" s="604"/>
    </row>
  </sheetData>
  <mergeCells count="3">
    <mergeCell ref="A1:G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:P1"/>
    </sheetView>
  </sheetViews>
  <sheetFormatPr defaultColWidth="8.88671875" defaultRowHeight="13.5"/>
  <cols>
    <col min="1" max="1" width="6.88671875" style="251" customWidth="1"/>
    <col min="2" max="3" width="6.5546875" style="251" customWidth="1"/>
    <col min="4" max="4" width="8.77734375" style="251" customWidth="1"/>
    <col min="5" max="5" width="6.10546875" style="251" customWidth="1"/>
    <col min="6" max="6" width="6.88671875" style="251" customWidth="1"/>
    <col min="7" max="7" width="8.99609375" style="251" bestFit="1" customWidth="1"/>
    <col min="8" max="8" width="5.99609375" style="251" customWidth="1"/>
    <col min="9" max="9" width="6.88671875" style="251" customWidth="1"/>
    <col min="10" max="10" width="8.99609375" style="251" bestFit="1" customWidth="1"/>
    <col min="11" max="11" width="6.21484375" style="251" customWidth="1"/>
    <col min="12" max="12" width="6.88671875" style="251" customWidth="1"/>
    <col min="13" max="13" width="8.99609375" style="251" bestFit="1" customWidth="1"/>
    <col min="14" max="14" width="6.3359375" style="251" customWidth="1"/>
    <col min="15" max="15" width="5.88671875" style="251" customWidth="1"/>
    <col min="16" max="16" width="6.21484375" style="251" customWidth="1"/>
    <col min="17" max="16384" width="7.10546875" style="287" customWidth="1"/>
  </cols>
  <sheetData>
    <row r="1" spans="1:16" ht="30" customHeight="1">
      <c r="A1" s="1110" t="s">
        <v>948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1"/>
    </row>
    <row r="2" spans="1:16" ht="16.5" customHeight="1">
      <c r="A2" s="251" t="s">
        <v>296</v>
      </c>
      <c r="P2" s="297" t="s">
        <v>526</v>
      </c>
    </row>
    <row r="3" spans="1:16" ht="36.75" customHeight="1">
      <c r="A3" s="967" t="s">
        <v>527</v>
      </c>
      <c r="B3" s="1001" t="s">
        <v>540</v>
      </c>
      <c r="C3" s="1112"/>
      <c r="D3" s="1001" t="s">
        <v>538</v>
      </c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2"/>
      <c r="P3" s="956" t="s">
        <v>493</v>
      </c>
    </row>
    <row r="4" spans="1:16" ht="36.75" customHeight="1">
      <c r="A4" s="1121"/>
      <c r="B4" s="1114" t="s">
        <v>528</v>
      </c>
      <c r="C4" s="1116" t="s">
        <v>529</v>
      </c>
      <c r="D4" s="1118" t="s">
        <v>530</v>
      </c>
      <c r="E4" s="1119"/>
      <c r="F4" s="1120"/>
      <c r="G4" s="1118" t="s">
        <v>535</v>
      </c>
      <c r="H4" s="1119"/>
      <c r="I4" s="1120"/>
      <c r="J4" s="1118" t="s">
        <v>536</v>
      </c>
      <c r="K4" s="1119"/>
      <c r="L4" s="1120"/>
      <c r="M4" s="1118" t="s">
        <v>537</v>
      </c>
      <c r="N4" s="1119"/>
      <c r="O4" s="1120"/>
      <c r="P4" s="957"/>
    </row>
    <row r="5" spans="1:16" ht="36.75" customHeight="1">
      <c r="A5" s="1122"/>
      <c r="B5" s="1115"/>
      <c r="C5" s="1117"/>
      <c r="D5" s="620" t="s">
        <v>531</v>
      </c>
      <c r="E5" s="620" t="s">
        <v>532</v>
      </c>
      <c r="F5" s="620" t="s">
        <v>534</v>
      </c>
      <c r="G5" s="620" t="s">
        <v>531</v>
      </c>
      <c r="H5" s="620" t="s">
        <v>532</v>
      </c>
      <c r="I5" s="620" t="s">
        <v>534</v>
      </c>
      <c r="J5" s="620" t="s">
        <v>531</v>
      </c>
      <c r="K5" s="620" t="s">
        <v>532</v>
      </c>
      <c r="L5" s="620" t="s">
        <v>534</v>
      </c>
      <c r="M5" s="620" t="s">
        <v>531</v>
      </c>
      <c r="N5" s="620" t="s">
        <v>532</v>
      </c>
      <c r="O5" s="620" t="s">
        <v>534</v>
      </c>
      <c r="P5" s="958"/>
    </row>
    <row r="6" spans="1:16" s="434" customFormat="1" ht="36.75" customHeight="1">
      <c r="A6" s="261" t="s">
        <v>195</v>
      </c>
      <c r="B6" s="621">
        <v>54819</v>
      </c>
      <c r="C6" s="622">
        <v>441242</v>
      </c>
      <c r="D6" s="623">
        <v>2099</v>
      </c>
      <c r="E6" s="623">
        <v>3430</v>
      </c>
      <c r="F6" s="623">
        <v>74542</v>
      </c>
      <c r="G6" s="623">
        <v>39</v>
      </c>
      <c r="H6" s="623">
        <v>85</v>
      </c>
      <c r="I6" s="623">
        <v>8970</v>
      </c>
      <c r="J6" s="623">
        <v>2042</v>
      </c>
      <c r="K6" s="623">
        <v>3327</v>
      </c>
      <c r="L6" s="623">
        <v>65344</v>
      </c>
      <c r="M6" s="623">
        <v>18</v>
      </c>
      <c r="N6" s="623">
        <v>18</v>
      </c>
      <c r="O6" s="623">
        <v>228</v>
      </c>
      <c r="P6" s="305" t="s">
        <v>195</v>
      </c>
    </row>
    <row r="7" spans="1:16" s="434" customFormat="1" ht="36.75" customHeight="1">
      <c r="A7" s="261" t="s">
        <v>224</v>
      </c>
      <c r="B7" s="624">
        <v>61559</v>
      </c>
      <c r="C7" s="615">
        <v>515804</v>
      </c>
      <c r="D7" s="622">
        <v>2745</v>
      </c>
      <c r="E7" s="622">
        <v>5411</v>
      </c>
      <c r="F7" s="615">
        <v>120390</v>
      </c>
      <c r="G7" s="615">
        <v>36</v>
      </c>
      <c r="H7" s="615">
        <v>64</v>
      </c>
      <c r="I7" s="615">
        <v>9720</v>
      </c>
      <c r="J7" s="615">
        <v>2699</v>
      </c>
      <c r="K7" s="615">
        <v>5337</v>
      </c>
      <c r="L7" s="615">
        <v>110613</v>
      </c>
      <c r="M7" s="615">
        <v>10</v>
      </c>
      <c r="N7" s="615">
        <v>10</v>
      </c>
      <c r="O7" s="616">
        <v>57</v>
      </c>
      <c r="P7" s="305" t="s">
        <v>224</v>
      </c>
    </row>
    <row r="8" spans="1:16" s="617" customFormat="1" ht="36.75" customHeight="1">
      <c r="A8" s="588" t="s">
        <v>248</v>
      </c>
      <c r="B8" s="565">
        <v>62682</v>
      </c>
      <c r="C8" s="566">
        <v>545481</v>
      </c>
      <c r="D8" s="566">
        <v>2805</v>
      </c>
      <c r="E8" s="566">
        <v>5917</v>
      </c>
      <c r="F8" s="566">
        <v>66396</v>
      </c>
      <c r="G8" s="566">
        <v>22</v>
      </c>
      <c r="H8" s="566">
        <v>55</v>
      </c>
      <c r="I8" s="566">
        <v>5170</v>
      </c>
      <c r="J8" s="566">
        <v>2783</v>
      </c>
      <c r="K8" s="566">
        <v>5862</v>
      </c>
      <c r="L8" s="566">
        <v>61226</v>
      </c>
      <c r="M8" s="566">
        <v>0</v>
      </c>
      <c r="N8" s="566">
        <v>0</v>
      </c>
      <c r="O8" s="652">
        <v>0</v>
      </c>
      <c r="P8" s="625" t="s">
        <v>248</v>
      </c>
    </row>
    <row r="9" spans="1:15" s="26" customFormat="1" ht="17.25" customHeight="1">
      <c r="A9" s="26" t="s">
        <v>1060</v>
      </c>
      <c r="O9" s="613" t="s">
        <v>533</v>
      </c>
    </row>
  </sheetData>
  <mergeCells count="11">
    <mergeCell ref="P3:P5"/>
    <mergeCell ref="A1:P1"/>
    <mergeCell ref="B3:C3"/>
    <mergeCell ref="D3:O3"/>
    <mergeCell ref="B4:B5"/>
    <mergeCell ref="C4:C5"/>
    <mergeCell ref="D4:F4"/>
    <mergeCell ref="G4:I4"/>
    <mergeCell ref="J4:L4"/>
    <mergeCell ref="M4:O4"/>
    <mergeCell ref="A3:A5"/>
  </mergeCells>
  <printOptions/>
  <pageMargins left="0.26" right="0.2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workbookViewId="0" topLeftCell="A1">
      <selection activeCell="A1" sqref="A1:J1"/>
    </sheetView>
  </sheetViews>
  <sheetFormatPr defaultColWidth="8.88671875" defaultRowHeight="13.5"/>
  <cols>
    <col min="1" max="1" width="12.77734375" style="321" customWidth="1"/>
    <col min="2" max="2" width="9.4453125" style="321" customWidth="1"/>
    <col min="3" max="3" width="9.10546875" style="321" customWidth="1"/>
    <col min="4" max="4" width="8.88671875" style="321" customWidth="1"/>
    <col min="5" max="8" width="9.5546875" style="321" customWidth="1"/>
    <col min="9" max="9" width="12.88671875" style="321" customWidth="1"/>
    <col min="10" max="10" width="15.77734375" style="321" customWidth="1"/>
    <col min="11" max="16384" width="8.77734375" style="321" customWidth="1"/>
  </cols>
  <sheetData>
    <row r="1" spans="1:10" s="330" customFormat="1" ht="32.25" customHeight="1">
      <c r="A1" s="952" t="s">
        <v>299</v>
      </c>
      <c r="B1" s="952"/>
      <c r="C1" s="952"/>
      <c r="D1" s="952"/>
      <c r="E1" s="952"/>
      <c r="F1" s="952"/>
      <c r="G1" s="952"/>
      <c r="H1" s="952"/>
      <c r="I1" s="952"/>
      <c r="J1" s="952"/>
    </row>
    <row r="2" spans="1:10" s="251" customFormat="1" ht="21" customHeight="1">
      <c r="A2" s="626" t="s">
        <v>300</v>
      </c>
      <c r="B2" s="626"/>
      <c r="J2" s="254" t="s">
        <v>1142</v>
      </c>
    </row>
    <row r="3" spans="1:10" s="251" customFormat="1" ht="40.5" customHeight="1">
      <c r="A3" s="834" t="s">
        <v>250</v>
      </c>
      <c r="B3" s="540" t="s">
        <v>494</v>
      </c>
      <c r="C3" s="1084" t="s">
        <v>301</v>
      </c>
      <c r="D3" s="1123"/>
      <c r="E3" s="1084" t="s">
        <v>302</v>
      </c>
      <c r="F3" s="1124"/>
      <c r="G3" s="1123"/>
      <c r="H3" s="540" t="s">
        <v>303</v>
      </c>
      <c r="I3" s="540" t="s">
        <v>304</v>
      </c>
      <c r="J3" s="975" t="s">
        <v>493</v>
      </c>
    </row>
    <row r="4" spans="1:10" s="251" customFormat="1" ht="40.5" customHeight="1">
      <c r="A4" s="981"/>
      <c r="B4" s="489" t="s">
        <v>949</v>
      </c>
      <c r="C4" s="489" t="s">
        <v>949</v>
      </c>
      <c r="D4" s="595" t="s">
        <v>305</v>
      </c>
      <c r="E4" s="489" t="s">
        <v>718</v>
      </c>
      <c r="F4" s="489" t="s">
        <v>950</v>
      </c>
      <c r="G4" s="489" t="s">
        <v>951</v>
      </c>
      <c r="H4" s="595" t="s">
        <v>949</v>
      </c>
      <c r="I4" s="491" t="s">
        <v>949</v>
      </c>
      <c r="J4" s="976"/>
    </row>
    <row r="5" spans="1:10" s="251" customFormat="1" ht="40.5" customHeight="1">
      <c r="A5" s="973"/>
      <c r="B5" s="265" t="s">
        <v>306</v>
      </c>
      <c r="C5" s="268" t="s">
        <v>306</v>
      </c>
      <c r="D5" s="265" t="s">
        <v>307</v>
      </c>
      <c r="E5" s="268" t="s">
        <v>308</v>
      </c>
      <c r="F5" s="268" t="s">
        <v>309</v>
      </c>
      <c r="G5" s="268" t="s">
        <v>310</v>
      </c>
      <c r="H5" s="265" t="s">
        <v>306</v>
      </c>
      <c r="I5" s="265" t="s">
        <v>306</v>
      </c>
      <c r="J5" s="972"/>
    </row>
    <row r="6" spans="1:10" s="286" customFormat="1" ht="23.25" customHeight="1">
      <c r="A6" s="358" t="s">
        <v>222</v>
      </c>
      <c r="B6" s="627">
        <f>SUM(C6,E6,H6,I6)</f>
        <v>244</v>
      </c>
      <c r="C6" s="324">
        <v>2</v>
      </c>
      <c r="D6" s="628">
        <v>36000</v>
      </c>
      <c r="E6" s="627">
        <v>225</v>
      </c>
      <c r="F6" s="627">
        <v>225</v>
      </c>
      <c r="G6" s="627" t="s">
        <v>199</v>
      </c>
      <c r="H6" s="627">
        <v>17</v>
      </c>
      <c r="I6" s="629" t="s">
        <v>199</v>
      </c>
      <c r="J6" s="324" t="s">
        <v>222</v>
      </c>
    </row>
    <row r="7" spans="1:10" s="286" customFormat="1" ht="23.25" customHeight="1">
      <c r="A7" s="358" t="s">
        <v>194</v>
      </c>
      <c r="B7" s="627">
        <v>251</v>
      </c>
      <c r="C7" s="324">
        <v>2</v>
      </c>
      <c r="D7" s="628">
        <v>42600</v>
      </c>
      <c r="E7" s="627">
        <v>233</v>
      </c>
      <c r="F7" s="627">
        <v>233</v>
      </c>
      <c r="G7" s="627">
        <v>0</v>
      </c>
      <c r="H7" s="627">
        <v>16</v>
      </c>
      <c r="I7" s="627">
        <v>0</v>
      </c>
      <c r="J7" s="415" t="s">
        <v>194</v>
      </c>
    </row>
    <row r="8" spans="1:10" s="286" customFormat="1" ht="23.25" customHeight="1">
      <c r="A8" s="358" t="s">
        <v>195</v>
      </c>
      <c r="B8" s="627">
        <v>254</v>
      </c>
      <c r="C8" s="324">
        <v>2</v>
      </c>
      <c r="D8" s="628">
        <v>48500</v>
      </c>
      <c r="E8" s="627">
        <v>237</v>
      </c>
      <c r="F8" s="627">
        <v>237</v>
      </c>
      <c r="G8" s="627">
        <v>0</v>
      </c>
      <c r="H8" s="627">
        <v>15</v>
      </c>
      <c r="I8" s="627">
        <v>0</v>
      </c>
      <c r="J8" s="415" t="s">
        <v>195</v>
      </c>
    </row>
    <row r="9" spans="1:10" s="286" customFormat="1" ht="23.25" customHeight="1">
      <c r="A9" s="358" t="s">
        <v>1010</v>
      </c>
      <c r="B9" s="630">
        <v>262</v>
      </c>
      <c r="C9" s="378">
        <v>2</v>
      </c>
      <c r="D9" s="428" t="s">
        <v>199</v>
      </c>
      <c r="E9" s="630">
        <v>244</v>
      </c>
      <c r="F9" s="630">
        <v>244</v>
      </c>
      <c r="G9" s="630">
        <v>0</v>
      </c>
      <c r="H9" s="630">
        <v>16</v>
      </c>
      <c r="I9" s="630">
        <v>0</v>
      </c>
      <c r="J9" s="415" t="s">
        <v>1010</v>
      </c>
    </row>
    <row r="10" spans="1:10" s="485" customFormat="1" ht="23.25" customHeight="1">
      <c r="A10" s="482" t="s">
        <v>841</v>
      </c>
      <c r="B10" s="293">
        <v>272</v>
      </c>
      <c r="C10" s="293">
        <v>2</v>
      </c>
      <c r="D10" s="293">
        <v>0</v>
      </c>
      <c r="E10" s="293">
        <v>254</v>
      </c>
      <c r="F10" s="293">
        <v>254</v>
      </c>
      <c r="G10" s="293">
        <v>0</v>
      </c>
      <c r="H10" s="293">
        <v>16</v>
      </c>
      <c r="I10" s="293">
        <v>0</v>
      </c>
      <c r="J10" s="484" t="s">
        <v>841</v>
      </c>
    </row>
    <row r="11" spans="1:5" s="26" customFormat="1" ht="18" customHeight="1">
      <c r="A11" s="26" t="s">
        <v>1061</v>
      </c>
      <c r="E11" s="26" t="s">
        <v>1062</v>
      </c>
    </row>
    <row r="12" spans="1:34" s="612" customFormat="1" ht="15" customHeight="1">
      <c r="A12" s="631" t="s">
        <v>624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2"/>
      <c r="AF12" s="632"/>
      <c r="AG12" s="632"/>
      <c r="AH12" s="632"/>
    </row>
    <row r="13" spans="2:9" s="609" customFormat="1" ht="13.5">
      <c r="B13" s="633"/>
      <c r="C13" s="634"/>
      <c r="D13" s="634"/>
      <c r="E13" s="634"/>
      <c r="F13" s="634"/>
      <c r="G13" s="634"/>
      <c r="H13" s="634"/>
      <c r="I13" s="634"/>
    </row>
    <row r="14" s="609" customFormat="1" ht="13.5"/>
    <row r="15" s="609" customFormat="1" ht="13.5"/>
  </sheetData>
  <mergeCells count="5">
    <mergeCell ref="A1:J1"/>
    <mergeCell ref="J3:J5"/>
    <mergeCell ref="A3:A5"/>
    <mergeCell ref="C3:D3"/>
    <mergeCell ref="E3:G3"/>
  </mergeCells>
  <printOptions/>
  <pageMargins left="0.44" right="0.5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:R1"/>
    </sheetView>
  </sheetViews>
  <sheetFormatPr defaultColWidth="8.88671875" defaultRowHeight="13.5"/>
  <cols>
    <col min="1" max="1" width="10.4453125" style="363" customWidth="1"/>
    <col min="2" max="2" width="9.3359375" style="363" customWidth="1"/>
    <col min="3" max="4" width="6.3359375" style="363" customWidth="1"/>
    <col min="5" max="5" width="6.99609375" style="363" customWidth="1"/>
    <col min="6" max="6" width="9.21484375" style="363" customWidth="1"/>
    <col min="7" max="8" width="6.4453125" style="363" customWidth="1"/>
    <col min="9" max="9" width="7.10546875" style="363" customWidth="1"/>
    <col min="10" max="10" width="9.10546875" style="363" customWidth="1"/>
    <col min="11" max="12" width="6.5546875" style="363" customWidth="1"/>
    <col min="13" max="13" width="6.99609375" style="363" customWidth="1"/>
    <col min="14" max="14" width="9.21484375" style="363" customWidth="1"/>
    <col min="15" max="16" width="6.6640625" style="363" customWidth="1"/>
    <col min="17" max="17" width="6.88671875" style="363" customWidth="1"/>
    <col min="18" max="18" width="9.88671875" style="363" customWidth="1"/>
    <col min="19" max="21" width="7.10546875" style="363" customWidth="1"/>
    <col min="22" max="22" width="8.77734375" style="363" customWidth="1"/>
    <col min="23" max="16384" width="7.10546875" style="363" customWidth="1"/>
  </cols>
  <sheetData>
    <row r="1" spans="1:18" ht="26.25" customHeight="1">
      <c r="A1" s="961" t="s">
        <v>953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</row>
    <row r="2" spans="1:18" s="251" customFormat="1" ht="18" customHeight="1">
      <c r="A2" s="251" t="s">
        <v>589</v>
      </c>
      <c r="R2" s="297" t="s">
        <v>959</v>
      </c>
    </row>
    <row r="3" spans="1:18" s="251" customFormat="1" ht="12.75" customHeight="1">
      <c r="A3" s="1136" t="s">
        <v>492</v>
      </c>
      <c r="B3" s="1132" t="s">
        <v>861</v>
      </c>
      <c r="C3" s="1133"/>
      <c r="D3" s="1133"/>
      <c r="E3" s="1134"/>
      <c r="F3" s="1127" t="s">
        <v>185</v>
      </c>
      <c r="G3" s="1135"/>
      <c r="H3" s="1135"/>
      <c r="I3" s="1128"/>
      <c r="J3" s="1127" t="s">
        <v>186</v>
      </c>
      <c r="K3" s="1135"/>
      <c r="L3" s="1135"/>
      <c r="M3" s="1135"/>
      <c r="N3" s="1127" t="s">
        <v>187</v>
      </c>
      <c r="O3" s="1135"/>
      <c r="P3" s="1135"/>
      <c r="Q3" s="1135"/>
      <c r="R3" s="979" t="s">
        <v>493</v>
      </c>
    </row>
    <row r="4" spans="1:18" s="251" customFormat="1" ht="12.75" customHeight="1">
      <c r="A4" s="1137"/>
      <c r="B4" s="1141" t="s">
        <v>617</v>
      </c>
      <c r="C4" s="1142"/>
      <c r="D4" s="1142"/>
      <c r="E4" s="1143"/>
      <c r="F4" s="1129" t="s">
        <v>1200</v>
      </c>
      <c r="G4" s="1130"/>
      <c r="H4" s="1130"/>
      <c r="I4" s="1131"/>
      <c r="J4" s="1129"/>
      <c r="K4" s="1130"/>
      <c r="L4" s="1130"/>
      <c r="M4" s="1130"/>
      <c r="N4" s="1129" t="s">
        <v>188</v>
      </c>
      <c r="O4" s="1130"/>
      <c r="P4" s="1130"/>
      <c r="Q4" s="1130"/>
      <c r="R4" s="1139"/>
    </row>
    <row r="5" spans="1:18" s="251" customFormat="1" ht="12.75">
      <c r="A5" s="1137"/>
      <c r="B5" s="636" t="s">
        <v>1201</v>
      </c>
      <c r="C5" s="1127" t="s">
        <v>1202</v>
      </c>
      <c r="D5" s="1128"/>
      <c r="E5" s="636" t="s">
        <v>1203</v>
      </c>
      <c r="F5" s="636" t="s">
        <v>1201</v>
      </c>
      <c r="G5" s="1127" t="s">
        <v>1202</v>
      </c>
      <c r="H5" s="1128"/>
      <c r="I5" s="636" t="s">
        <v>1203</v>
      </c>
      <c r="J5" s="636" t="s">
        <v>1201</v>
      </c>
      <c r="K5" s="1127" t="s">
        <v>1202</v>
      </c>
      <c r="L5" s="1128"/>
      <c r="M5" s="635" t="s">
        <v>1203</v>
      </c>
      <c r="N5" s="636" t="s">
        <v>1201</v>
      </c>
      <c r="O5" s="1127" t="s">
        <v>1202</v>
      </c>
      <c r="P5" s="1128"/>
      <c r="Q5" s="635" t="s">
        <v>1203</v>
      </c>
      <c r="R5" s="1139"/>
    </row>
    <row r="6" spans="1:18" s="251" customFormat="1" ht="13.5" customHeight="1">
      <c r="A6" s="1137"/>
      <c r="B6" s="1125" t="s">
        <v>1204</v>
      </c>
      <c r="C6" s="1129" t="s">
        <v>1205</v>
      </c>
      <c r="D6" s="1131"/>
      <c r="E6" s="637"/>
      <c r="F6" s="1125" t="s">
        <v>1204</v>
      </c>
      <c r="G6" s="1129" t="s">
        <v>1205</v>
      </c>
      <c r="H6" s="1131"/>
      <c r="I6" s="637"/>
      <c r="J6" s="1125" t="s">
        <v>1204</v>
      </c>
      <c r="K6" s="1129" t="s">
        <v>1205</v>
      </c>
      <c r="L6" s="1131"/>
      <c r="M6" s="638"/>
      <c r="N6" s="1125" t="s">
        <v>1204</v>
      </c>
      <c r="O6" s="1129" t="s">
        <v>1205</v>
      </c>
      <c r="P6" s="1131"/>
      <c r="Q6" s="638"/>
      <c r="R6" s="1139"/>
    </row>
    <row r="7" spans="1:18" s="251" customFormat="1" ht="28.5" customHeight="1">
      <c r="A7" s="1137"/>
      <c r="B7" s="1125"/>
      <c r="C7" s="636" t="s">
        <v>1207</v>
      </c>
      <c r="D7" s="636" t="s">
        <v>1208</v>
      </c>
      <c r="E7" s="639"/>
      <c r="F7" s="1125"/>
      <c r="G7" s="636" t="s">
        <v>1207</v>
      </c>
      <c r="H7" s="636" t="s">
        <v>1208</v>
      </c>
      <c r="I7" s="639"/>
      <c r="J7" s="1125"/>
      <c r="K7" s="636" t="s">
        <v>1207</v>
      </c>
      <c r="L7" s="636" t="s">
        <v>1208</v>
      </c>
      <c r="M7" s="640"/>
      <c r="N7" s="1125"/>
      <c r="O7" s="636" t="s">
        <v>1207</v>
      </c>
      <c r="P7" s="636" t="s">
        <v>1208</v>
      </c>
      <c r="Q7" s="640"/>
      <c r="R7" s="1139"/>
    </row>
    <row r="8" spans="1:18" s="251" customFormat="1" ht="27" customHeight="1">
      <c r="A8" s="1138"/>
      <c r="B8" s="1126"/>
      <c r="C8" s="641" t="s">
        <v>1209</v>
      </c>
      <c r="D8" s="641" t="s">
        <v>1210</v>
      </c>
      <c r="E8" s="642" t="s">
        <v>1206</v>
      </c>
      <c r="F8" s="1126"/>
      <c r="G8" s="641" t="s">
        <v>1209</v>
      </c>
      <c r="H8" s="641" t="s">
        <v>1210</v>
      </c>
      <c r="I8" s="642" t="s">
        <v>1206</v>
      </c>
      <c r="J8" s="1126"/>
      <c r="K8" s="641" t="s">
        <v>1209</v>
      </c>
      <c r="L8" s="641" t="s">
        <v>1210</v>
      </c>
      <c r="M8" s="642" t="s">
        <v>1206</v>
      </c>
      <c r="N8" s="1126"/>
      <c r="O8" s="641" t="s">
        <v>1209</v>
      </c>
      <c r="P8" s="641" t="s">
        <v>1210</v>
      </c>
      <c r="Q8" s="743" t="s">
        <v>1206</v>
      </c>
      <c r="R8" s="1140"/>
    </row>
    <row r="9" spans="1:18" s="269" customFormat="1" ht="30.75" customHeight="1">
      <c r="A9" s="567" t="s">
        <v>195</v>
      </c>
      <c r="B9" s="646">
        <v>2</v>
      </c>
      <c r="C9" s="646">
        <v>90</v>
      </c>
      <c r="D9" s="646">
        <v>83</v>
      </c>
      <c r="E9" s="585">
        <v>24</v>
      </c>
      <c r="F9" s="646">
        <v>2</v>
      </c>
      <c r="G9" s="646">
        <v>90</v>
      </c>
      <c r="H9" s="646">
        <v>83</v>
      </c>
      <c r="I9" s="585">
        <v>24</v>
      </c>
      <c r="J9" s="647">
        <v>0</v>
      </c>
      <c r="K9" s="647">
        <v>0</v>
      </c>
      <c r="L9" s="647">
        <v>0</v>
      </c>
      <c r="M9" s="648">
        <v>0</v>
      </c>
      <c r="N9" s="647">
        <v>0</v>
      </c>
      <c r="O9" s="647">
        <v>0</v>
      </c>
      <c r="P9" s="647">
        <v>0</v>
      </c>
      <c r="Q9" s="649">
        <v>0</v>
      </c>
      <c r="R9" s="585" t="s">
        <v>195</v>
      </c>
    </row>
    <row r="10" spans="1:18" s="269" customFormat="1" ht="30.75" customHeight="1">
      <c r="A10" s="259" t="s">
        <v>312</v>
      </c>
      <c r="B10" s="646">
        <v>2</v>
      </c>
      <c r="C10" s="646">
        <v>90</v>
      </c>
      <c r="D10" s="646">
        <v>82</v>
      </c>
      <c r="E10" s="585">
        <v>24</v>
      </c>
      <c r="F10" s="646">
        <v>2</v>
      </c>
      <c r="G10" s="646">
        <v>90</v>
      </c>
      <c r="H10" s="646">
        <v>82</v>
      </c>
      <c r="I10" s="585">
        <v>24</v>
      </c>
      <c r="J10" s="643">
        <v>0</v>
      </c>
      <c r="K10" s="643">
        <v>0</v>
      </c>
      <c r="L10" s="643">
        <v>0</v>
      </c>
      <c r="M10" s="643">
        <v>0</v>
      </c>
      <c r="N10" s="643">
        <v>0</v>
      </c>
      <c r="O10" s="643">
        <v>0</v>
      </c>
      <c r="P10" s="643">
        <v>0</v>
      </c>
      <c r="Q10" s="644">
        <v>0</v>
      </c>
      <c r="R10" s="585" t="s">
        <v>312</v>
      </c>
    </row>
    <row r="11" spans="1:18" s="653" customFormat="1" ht="33" customHeight="1">
      <c r="A11" s="588" t="s">
        <v>248</v>
      </c>
      <c r="B11" s="565">
        <v>2</v>
      </c>
      <c r="C11" s="566">
        <v>90</v>
      </c>
      <c r="D11" s="566">
        <v>84</v>
      </c>
      <c r="E11" s="566">
        <v>24</v>
      </c>
      <c r="F11" s="566">
        <v>2</v>
      </c>
      <c r="G11" s="566">
        <v>90</v>
      </c>
      <c r="H11" s="566">
        <v>84</v>
      </c>
      <c r="I11" s="566">
        <v>24</v>
      </c>
      <c r="J11" s="566">
        <v>0</v>
      </c>
      <c r="K11" s="566">
        <v>0</v>
      </c>
      <c r="L11" s="566">
        <v>0</v>
      </c>
      <c r="M11" s="566">
        <v>0</v>
      </c>
      <c r="N11" s="566">
        <v>0</v>
      </c>
      <c r="O11" s="566">
        <v>0</v>
      </c>
      <c r="P11" s="566">
        <v>0</v>
      </c>
      <c r="Q11" s="652">
        <v>0</v>
      </c>
      <c r="R11" s="651" t="s">
        <v>248</v>
      </c>
    </row>
    <row r="12" spans="1:10" s="26" customFormat="1" ht="18" customHeight="1">
      <c r="A12" s="26" t="s">
        <v>1063</v>
      </c>
      <c r="J12" s="26" t="s">
        <v>1064</v>
      </c>
    </row>
  </sheetData>
  <mergeCells count="23">
    <mergeCell ref="G5:H5"/>
    <mergeCell ref="K5:L5"/>
    <mergeCell ref="O5:P5"/>
    <mergeCell ref="A1:R1"/>
    <mergeCell ref="B3:E3"/>
    <mergeCell ref="F3:I3"/>
    <mergeCell ref="J3:M3"/>
    <mergeCell ref="N3:Q3"/>
    <mergeCell ref="A3:A8"/>
    <mergeCell ref="R3:R8"/>
    <mergeCell ref="B4:E4"/>
    <mergeCell ref="B6:B8"/>
    <mergeCell ref="C6:D6"/>
    <mergeCell ref="F6:F8"/>
    <mergeCell ref="C5:D5"/>
    <mergeCell ref="F4:I4"/>
    <mergeCell ref="O6:P6"/>
    <mergeCell ref="G6:H6"/>
    <mergeCell ref="J6:J8"/>
    <mergeCell ref="K6:L6"/>
    <mergeCell ref="N6:N8"/>
    <mergeCell ref="J4:M4"/>
    <mergeCell ref="N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R18"/>
  <sheetViews>
    <sheetView zoomScale="78" zoomScaleNormal="78" zoomScalePageLayoutView="0" workbookViewId="0" topLeftCell="A1">
      <selection activeCell="A1" sqref="A1:R1"/>
    </sheetView>
  </sheetViews>
  <sheetFormatPr defaultColWidth="8.88671875" defaultRowHeight="13.5"/>
  <cols>
    <col min="1" max="1" width="8.88671875" style="20" customWidth="1"/>
    <col min="2" max="2" width="7.4453125" style="20" customWidth="1"/>
    <col min="3" max="3" width="6.88671875" style="20" bestFit="1" customWidth="1"/>
    <col min="4" max="4" width="7.6640625" style="20" bestFit="1" customWidth="1"/>
    <col min="5" max="6" width="8.21484375" style="20" customWidth="1"/>
    <col min="7" max="7" width="6.88671875" style="20" bestFit="1" customWidth="1"/>
    <col min="8" max="8" width="7.6640625" style="20" bestFit="1" customWidth="1"/>
    <col min="9" max="10" width="8.21484375" style="20" customWidth="1"/>
    <col min="11" max="11" width="6.88671875" style="20" bestFit="1" customWidth="1"/>
    <col min="12" max="12" width="7.6640625" style="20" bestFit="1" customWidth="1"/>
    <col min="13" max="14" width="8.21484375" style="20" customWidth="1"/>
    <col min="15" max="15" width="6.88671875" style="20" bestFit="1" customWidth="1"/>
    <col min="16" max="16" width="7.6640625" style="20" bestFit="1" customWidth="1"/>
    <col min="17" max="17" width="8.21484375" style="20" customWidth="1"/>
    <col min="18" max="18" width="11.5546875" style="20" customWidth="1"/>
    <col min="19" max="16384" width="8.88671875" style="20" customWidth="1"/>
  </cols>
  <sheetData>
    <row r="1" spans="1:18" ht="26.25" customHeight="1">
      <c r="A1" s="1032" t="s">
        <v>954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</row>
    <row r="2" spans="1:18" ht="18" customHeight="1">
      <c r="A2" s="20" t="s">
        <v>589</v>
      </c>
      <c r="R2" s="21" t="s">
        <v>192</v>
      </c>
    </row>
    <row r="3" spans="1:18" ht="13.5">
      <c r="A3" s="1158" t="s">
        <v>566</v>
      </c>
      <c r="B3" s="1148" t="s">
        <v>1211</v>
      </c>
      <c r="C3" s="1149"/>
      <c r="D3" s="1149"/>
      <c r="E3" s="1150"/>
      <c r="F3" s="1070" t="s">
        <v>955</v>
      </c>
      <c r="G3" s="1154"/>
      <c r="H3" s="1154"/>
      <c r="I3" s="1146"/>
      <c r="J3" s="1070" t="s">
        <v>956</v>
      </c>
      <c r="K3" s="1154"/>
      <c r="L3" s="1154"/>
      <c r="M3" s="1154"/>
      <c r="N3" s="1070" t="s">
        <v>957</v>
      </c>
      <c r="O3" s="1154"/>
      <c r="P3" s="1154"/>
      <c r="Q3" s="1154"/>
      <c r="R3" s="1045" t="s">
        <v>567</v>
      </c>
    </row>
    <row r="4" spans="1:18" ht="13.5" customHeight="1">
      <c r="A4" s="1159"/>
      <c r="B4" s="1151" t="s">
        <v>1151</v>
      </c>
      <c r="C4" s="1152"/>
      <c r="D4" s="1152"/>
      <c r="E4" s="1153"/>
      <c r="F4" s="1144" t="s">
        <v>958</v>
      </c>
      <c r="G4" s="1155"/>
      <c r="H4" s="1155"/>
      <c r="I4" s="1145"/>
      <c r="J4" s="1144"/>
      <c r="K4" s="1155"/>
      <c r="L4" s="1155"/>
      <c r="M4" s="1155"/>
      <c r="N4" s="1144"/>
      <c r="O4" s="1155"/>
      <c r="P4" s="1155"/>
      <c r="Q4" s="1155"/>
      <c r="R4" s="1026"/>
    </row>
    <row r="5" spans="1:18" ht="28.5" customHeight="1">
      <c r="A5" s="1159"/>
      <c r="B5" s="120" t="s">
        <v>1201</v>
      </c>
      <c r="C5" s="1070" t="s">
        <v>1202</v>
      </c>
      <c r="D5" s="1146"/>
      <c r="E5" s="120" t="s">
        <v>1203</v>
      </c>
      <c r="F5" s="120" t="s">
        <v>1201</v>
      </c>
      <c r="G5" s="1070" t="s">
        <v>1202</v>
      </c>
      <c r="H5" s="1146"/>
      <c r="I5" s="120" t="s">
        <v>1203</v>
      </c>
      <c r="J5" s="120" t="s">
        <v>1201</v>
      </c>
      <c r="K5" s="1070" t="s">
        <v>1202</v>
      </c>
      <c r="L5" s="1146"/>
      <c r="M5" s="121" t="s">
        <v>1203</v>
      </c>
      <c r="N5" s="120" t="s">
        <v>1201</v>
      </c>
      <c r="O5" s="1070" t="s">
        <v>1202</v>
      </c>
      <c r="P5" s="1146"/>
      <c r="Q5" s="121" t="s">
        <v>1203</v>
      </c>
      <c r="R5" s="1026"/>
    </row>
    <row r="6" spans="1:18" ht="12.75" customHeight="1">
      <c r="A6" s="1159"/>
      <c r="B6" s="1156" t="s">
        <v>1204</v>
      </c>
      <c r="C6" s="1144" t="s">
        <v>1205</v>
      </c>
      <c r="D6" s="1145"/>
      <c r="E6" s="123" t="s">
        <v>1206</v>
      </c>
      <c r="F6" s="1156" t="s">
        <v>1204</v>
      </c>
      <c r="G6" s="1144" t="s">
        <v>1205</v>
      </c>
      <c r="H6" s="1145"/>
      <c r="I6" s="123" t="s">
        <v>1206</v>
      </c>
      <c r="J6" s="1156" t="s">
        <v>1204</v>
      </c>
      <c r="K6" s="1144" t="s">
        <v>1205</v>
      </c>
      <c r="L6" s="1145"/>
      <c r="M6" s="126" t="s">
        <v>1206</v>
      </c>
      <c r="N6" s="1156" t="s">
        <v>1204</v>
      </c>
      <c r="O6" s="1144" t="s">
        <v>1205</v>
      </c>
      <c r="P6" s="1145"/>
      <c r="Q6" s="127" t="s">
        <v>1206</v>
      </c>
      <c r="R6" s="1026"/>
    </row>
    <row r="7" spans="1:18" ht="13.5">
      <c r="A7" s="1159"/>
      <c r="B7" s="1156"/>
      <c r="C7" s="120" t="s">
        <v>1207</v>
      </c>
      <c r="D7" s="120" t="s">
        <v>1208</v>
      </c>
      <c r="E7" s="128"/>
      <c r="F7" s="1156"/>
      <c r="G7" s="120" t="s">
        <v>1207</v>
      </c>
      <c r="H7" s="120" t="s">
        <v>1208</v>
      </c>
      <c r="I7" s="128"/>
      <c r="J7" s="1156"/>
      <c r="K7" s="120" t="s">
        <v>1207</v>
      </c>
      <c r="L7" s="120" t="s">
        <v>1208</v>
      </c>
      <c r="M7" s="129"/>
      <c r="N7" s="1156"/>
      <c r="O7" s="120" t="s">
        <v>1207</v>
      </c>
      <c r="P7" s="120" t="s">
        <v>1208</v>
      </c>
      <c r="Q7" s="130"/>
      <c r="R7" s="1026"/>
    </row>
    <row r="8" spans="1:18" ht="24" customHeight="1">
      <c r="A8" s="1160"/>
      <c r="B8" s="1157"/>
      <c r="C8" s="131" t="s">
        <v>1209</v>
      </c>
      <c r="D8" s="131" t="s">
        <v>1210</v>
      </c>
      <c r="E8" s="132"/>
      <c r="F8" s="1157"/>
      <c r="G8" s="131" t="s">
        <v>1209</v>
      </c>
      <c r="H8" s="131" t="s">
        <v>1210</v>
      </c>
      <c r="I8" s="132"/>
      <c r="J8" s="1157"/>
      <c r="K8" s="131" t="s">
        <v>1209</v>
      </c>
      <c r="L8" s="131" t="s">
        <v>1210</v>
      </c>
      <c r="M8" s="133"/>
      <c r="N8" s="1157"/>
      <c r="O8" s="131" t="s">
        <v>1209</v>
      </c>
      <c r="P8" s="131" t="s">
        <v>1210</v>
      </c>
      <c r="Q8" s="134"/>
      <c r="R8" s="1027"/>
    </row>
    <row r="9" spans="1:18" ht="34.5" customHeight="1">
      <c r="A9" s="1" t="s">
        <v>313</v>
      </c>
      <c r="B9" s="135">
        <v>20</v>
      </c>
      <c r="C9" s="95">
        <v>1081</v>
      </c>
      <c r="D9" s="95">
        <v>949</v>
      </c>
      <c r="E9" s="95">
        <v>545</v>
      </c>
      <c r="F9" s="95">
        <v>18</v>
      </c>
      <c r="G9" s="95">
        <v>987</v>
      </c>
      <c r="H9" s="95">
        <v>866</v>
      </c>
      <c r="I9" s="95">
        <v>504</v>
      </c>
      <c r="J9" s="95">
        <v>1</v>
      </c>
      <c r="K9" s="95">
        <v>5</v>
      </c>
      <c r="L9" s="95">
        <v>2</v>
      </c>
      <c r="M9" s="95">
        <v>3</v>
      </c>
      <c r="N9" s="95">
        <v>1</v>
      </c>
      <c r="O9" s="95">
        <v>89</v>
      </c>
      <c r="P9" s="95">
        <v>81</v>
      </c>
      <c r="Q9" s="96">
        <v>38</v>
      </c>
      <c r="R9" s="23" t="s">
        <v>313</v>
      </c>
    </row>
    <row r="10" spans="1:18" s="78" customFormat="1" ht="34.5" customHeight="1">
      <c r="A10" s="99" t="s">
        <v>314</v>
      </c>
      <c r="B10" s="80">
        <v>25</v>
      </c>
      <c r="C10" s="81">
        <v>1310</v>
      </c>
      <c r="D10" s="81">
        <v>1166</v>
      </c>
      <c r="E10" s="81">
        <v>623</v>
      </c>
      <c r="F10" s="81">
        <v>24</v>
      </c>
      <c r="G10" s="81">
        <v>1305</v>
      </c>
      <c r="H10" s="81">
        <v>1163</v>
      </c>
      <c r="I10" s="81">
        <v>620</v>
      </c>
      <c r="J10" s="81">
        <v>1</v>
      </c>
      <c r="K10" s="81">
        <v>5</v>
      </c>
      <c r="L10" s="81">
        <v>3</v>
      </c>
      <c r="M10" s="81">
        <v>3</v>
      </c>
      <c r="N10" s="81">
        <v>0</v>
      </c>
      <c r="O10" s="81">
        <v>0</v>
      </c>
      <c r="P10" s="81">
        <v>0</v>
      </c>
      <c r="Q10" s="83">
        <v>0</v>
      </c>
      <c r="R10" s="82" t="s">
        <v>312</v>
      </c>
    </row>
    <row r="11" spans="1:18" s="78" customFormat="1" ht="34.5" customHeight="1">
      <c r="A11" s="654" t="s">
        <v>248</v>
      </c>
      <c r="B11" s="565">
        <v>36</v>
      </c>
      <c r="C11" s="566">
        <v>1977</v>
      </c>
      <c r="D11" s="566">
        <v>1530</v>
      </c>
      <c r="E11" s="566">
        <v>938</v>
      </c>
      <c r="F11" s="566">
        <v>35</v>
      </c>
      <c r="G11" s="566">
        <v>1972</v>
      </c>
      <c r="H11" s="566">
        <v>1525</v>
      </c>
      <c r="I11" s="566">
        <v>934</v>
      </c>
      <c r="J11" s="566">
        <v>1</v>
      </c>
      <c r="K11" s="566">
        <v>5</v>
      </c>
      <c r="L11" s="566">
        <v>5</v>
      </c>
      <c r="M11" s="566">
        <v>4</v>
      </c>
      <c r="N11" s="566">
        <v>0</v>
      </c>
      <c r="O11" s="566">
        <v>0</v>
      </c>
      <c r="P11" s="566">
        <v>0</v>
      </c>
      <c r="Q11" s="652">
        <v>0</v>
      </c>
      <c r="R11" s="556" t="s">
        <v>248</v>
      </c>
    </row>
    <row r="12" spans="1:18" s="26" customFormat="1" ht="18" customHeight="1">
      <c r="A12" s="26" t="s">
        <v>1065</v>
      </c>
      <c r="I12" s="880" t="s">
        <v>315</v>
      </c>
      <c r="L12" s="880"/>
      <c r="M12" s="880"/>
      <c r="N12" s="880"/>
      <c r="O12" s="880"/>
      <c r="P12" s="880"/>
      <c r="Q12" s="880"/>
      <c r="R12" s="880"/>
    </row>
    <row r="13" spans="1:15" s="51" customFormat="1" ht="14.25">
      <c r="A13" s="136"/>
      <c r="K13" s="21"/>
      <c r="L13" s="23"/>
      <c r="M13" s="1147"/>
      <c r="N13" s="1147"/>
      <c r="O13" s="1147"/>
    </row>
    <row r="18" spans="13:17" ht="12.75">
      <c r="M18" s="20" t="s">
        <v>1188</v>
      </c>
      <c r="Q18" s="20" t="s">
        <v>1188</v>
      </c>
    </row>
  </sheetData>
  <sheetProtection/>
  <mergeCells count="24">
    <mergeCell ref="A3:A8"/>
    <mergeCell ref="R3:R8"/>
    <mergeCell ref="K5:L5"/>
    <mergeCell ref="F4:I4"/>
    <mergeCell ref="N6:N8"/>
    <mergeCell ref="K6:L6"/>
    <mergeCell ref="N3:Q3"/>
    <mergeCell ref="N4:Q4"/>
    <mergeCell ref="F6:F8"/>
    <mergeCell ref="O5:P5"/>
    <mergeCell ref="O6:P6"/>
    <mergeCell ref="G5:H5"/>
    <mergeCell ref="G6:H6"/>
    <mergeCell ref="J6:J8"/>
    <mergeCell ref="C6:D6"/>
    <mergeCell ref="C5:D5"/>
    <mergeCell ref="M13:O13"/>
    <mergeCell ref="A1:R1"/>
    <mergeCell ref="B3:E3"/>
    <mergeCell ref="B4:E4"/>
    <mergeCell ref="J3:M3"/>
    <mergeCell ref="J4:M4"/>
    <mergeCell ref="B6:B8"/>
    <mergeCell ref="F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11"/>
  <sheetViews>
    <sheetView zoomScale="85" zoomScaleNormal="85" zoomScaleSheetLayoutView="85" workbookViewId="0" topLeftCell="A1">
      <selection activeCell="A1" sqref="A1:V1"/>
    </sheetView>
  </sheetViews>
  <sheetFormatPr defaultColWidth="8.88671875" defaultRowHeight="13.5"/>
  <cols>
    <col min="1" max="1" width="10.4453125" style="363" customWidth="1"/>
    <col min="2" max="2" width="7.10546875" style="363" customWidth="1"/>
    <col min="3" max="5" width="5.21484375" style="363" customWidth="1"/>
    <col min="6" max="6" width="6.99609375" style="363" customWidth="1"/>
    <col min="7" max="8" width="5.21484375" style="363" customWidth="1"/>
    <col min="9" max="9" width="5.4453125" style="363" customWidth="1"/>
    <col min="10" max="10" width="6.88671875" style="363" customWidth="1"/>
    <col min="11" max="11" width="5.21484375" style="363" customWidth="1"/>
    <col min="12" max="12" width="4.77734375" style="363" customWidth="1"/>
    <col min="13" max="17" width="6.3359375" style="363" customWidth="1"/>
    <col min="18" max="18" width="6.88671875" style="363" customWidth="1"/>
    <col min="19" max="19" width="5.21484375" style="363" customWidth="1"/>
    <col min="20" max="20" width="5.6640625" style="363" customWidth="1"/>
    <col min="21" max="21" width="5.88671875" style="363" customWidth="1"/>
    <col min="22" max="22" width="7.5546875" style="363" customWidth="1"/>
    <col min="23" max="23" width="5.21484375" style="363" customWidth="1"/>
    <col min="24" max="24" width="5.77734375" style="363" customWidth="1"/>
    <col min="25" max="25" width="5.88671875" style="363" customWidth="1"/>
    <col min="26" max="27" width="5.21484375" style="363" customWidth="1"/>
    <col min="28" max="28" width="5.77734375" style="363" customWidth="1"/>
    <col min="29" max="29" width="9.88671875" style="363" customWidth="1"/>
    <col min="30" max="40" width="8.21484375" style="363" customWidth="1"/>
    <col min="41" max="41" width="11.5546875" style="363" customWidth="1"/>
    <col min="42" max="16384" width="7.10546875" style="363" customWidth="1"/>
  </cols>
  <sheetData>
    <row r="1" spans="1:37" ht="32.25" customHeight="1">
      <c r="A1" s="1091" t="s">
        <v>316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807"/>
      <c r="X1" s="807"/>
      <c r="Y1" s="807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</row>
    <row r="2" spans="1:37" s="251" customFormat="1" ht="18" customHeight="1">
      <c r="A2" s="251" t="s">
        <v>589</v>
      </c>
      <c r="V2" s="297" t="s">
        <v>1142</v>
      </c>
      <c r="AK2" s="297"/>
    </row>
    <row r="3" spans="1:26" s="251" customFormat="1" ht="33" customHeight="1">
      <c r="A3" s="967" t="s">
        <v>250</v>
      </c>
      <c r="B3" s="936" t="s">
        <v>996</v>
      </c>
      <c r="C3" s="937"/>
      <c r="D3" s="937"/>
      <c r="E3" s="970"/>
      <c r="F3" s="936" t="s">
        <v>317</v>
      </c>
      <c r="G3" s="926"/>
      <c r="H3" s="926"/>
      <c r="I3" s="927"/>
      <c r="J3" s="936" t="s">
        <v>318</v>
      </c>
      <c r="K3" s="926"/>
      <c r="L3" s="926"/>
      <c r="M3" s="927"/>
      <c r="N3" s="936" t="s">
        <v>319</v>
      </c>
      <c r="O3" s="926"/>
      <c r="P3" s="926"/>
      <c r="Q3" s="927"/>
      <c r="R3" s="936" t="s">
        <v>320</v>
      </c>
      <c r="S3" s="926"/>
      <c r="T3" s="926"/>
      <c r="U3" s="927"/>
      <c r="V3" s="956" t="s">
        <v>440</v>
      </c>
      <c r="Z3" s="331"/>
    </row>
    <row r="4" spans="1:26" s="251" customFormat="1" ht="33" customHeight="1">
      <c r="A4" s="978"/>
      <c r="B4" s="958" t="s">
        <v>617</v>
      </c>
      <c r="C4" s="925"/>
      <c r="D4" s="925"/>
      <c r="E4" s="968"/>
      <c r="F4" s="958" t="s">
        <v>960</v>
      </c>
      <c r="G4" s="916"/>
      <c r="H4" s="916"/>
      <c r="I4" s="917"/>
      <c r="J4" s="958" t="s">
        <v>961</v>
      </c>
      <c r="K4" s="916"/>
      <c r="L4" s="916"/>
      <c r="M4" s="917"/>
      <c r="N4" s="958" t="s">
        <v>321</v>
      </c>
      <c r="O4" s="916"/>
      <c r="P4" s="916"/>
      <c r="Q4" s="917"/>
      <c r="R4" s="1162" t="s">
        <v>322</v>
      </c>
      <c r="S4" s="916"/>
      <c r="T4" s="916"/>
      <c r="U4" s="917"/>
      <c r="V4" s="957"/>
      <c r="Z4" s="331"/>
    </row>
    <row r="5" spans="1:23" s="251" customFormat="1" ht="33" customHeight="1">
      <c r="A5" s="978"/>
      <c r="B5" s="364" t="s">
        <v>971</v>
      </c>
      <c r="C5" s="1161" t="s">
        <v>323</v>
      </c>
      <c r="D5" s="945"/>
      <c r="E5" s="249" t="s">
        <v>324</v>
      </c>
      <c r="F5" s="364" t="s">
        <v>971</v>
      </c>
      <c r="G5" s="1161" t="s">
        <v>323</v>
      </c>
      <c r="H5" s="945"/>
      <c r="I5" s="249" t="s">
        <v>324</v>
      </c>
      <c r="J5" s="364" t="s">
        <v>971</v>
      </c>
      <c r="K5" s="1161" t="s">
        <v>323</v>
      </c>
      <c r="L5" s="945"/>
      <c r="M5" s="249" t="s">
        <v>324</v>
      </c>
      <c r="N5" s="364" t="s">
        <v>971</v>
      </c>
      <c r="O5" s="1161" t="s">
        <v>323</v>
      </c>
      <c r="P5" s="945"/>
      <c r="Q5" s="249" t="s">
        <v>324</v>
      </c>
      <c r="R5" s="364" t="s">
        <v>971</v>
      </c>
      <c r="S5" s="1161" t="s">
        <v>323</v>
      </c>
      <c r="T5" s="945"/>
      <c r="U5" s="249" t="s">
        <v>324</v>
      </c>
      <c r="V5" s="957"/>
      <c r="W5" s="331"/>
    </row>
    <row r="6" spans="1:23" s="251" customFormat="1" ht="33" customHeight="1">
      <c r="A6" s="978"/>
      <c r="B6" s="301" t="s">
        <v>982</v>
      </c>
      <c r="C6" s="304" t="s">
        <v>325</v>
      </c>
      <c r="D6" s="304" t="s">
        <v>326</v>
      </c>
      <c r="E6" s="306"/>
      <c r="F6" s="301" t="s">
        <v>982</v>
      </c>
      <c r="G6" s="304" t="s">
        <v>325</v>
      </c>
      <c r="H6" s="304" t="s">
        <v>326</v>
      </c>
      <c r="I6" s="306"/>
      <c r="J6" s="301" t="s">
        <v>982</v>
      </c>
      <c r="K6" s="304" t="s">
        <v>325</v>
      </c>
      <c r="L6" s="304" t="s">
        <v>326</v>
      </c>
      <c r="M6" s="306"/>
      <c r="N6" s="301" t="s">
        <v>982</v>
      </c>
      <c r="O6" s="304" t="s">
        <v>325</v>
      </c>
      <c r="P6" s="304" t="s">
        <v>326</v>
      </c>
      <c r="Q6" s="306"/>
      <c r="R6" s="301" t="s">
        <v>982</v>
      </c>
      <c r="S6" s="304" t="s">
        <v>325</v>
      </c>
      <c r="T6" s="304" t="s">
        <v>326</v>
      </c>
      <c r="U6" s="306"/>
      <c r="V6" s="957"/>
      <c r="W6" s="331"/>
    </row>
    <row r="7" spans="1:23" s="251" customFormat="1" ht="33" customHeight="1">
      <c r="A7" s="968"/>
      <c r="B7" s="307" t="s">
        <v>713</v>
      </c>
      <c r="C7" s="307" t="s">
        <v>327</v>
      </c>
      <c r="D7" s="307" t="s">
        <v>328</v>
      </c>
      <c r="E7" s="307" t="s">
        <v>329</v>
      </c>
      <c r="F7" s="307" t="s">
        <v>713</v>
      </c>
      <c r="G7" s="307" t="s">
        <v>327</v>
      </c>
      <c r="H7" s="307" t="s">
        <v>328</v>
      </c>
      <c r="I7" s="307" t="s">
        <v>329</v>
      </c>
      <c r="J7" s="307" t="s">
        <v>713</v>
      </c>
      <c r="K7" s="307" t="s">
        <v>327</v>
      </c>
      <c r="L7" s="307" t="s">
        <v>328</v>
      </c>
      <c r="M7" s="307" t="s">
        <v>329</v>
      </c>
      <c r="N7" s="307" t="s">
        <v>713</v>
      </c>
      <c r="O7" s="307" t="s">
        <v>327</v>
      </c>
      <c r="P7" s="307" t="s">
        <v>328</v>
      </c>
      <c r="Q7" s="307" t="s">
        <v>329</v>
      </c>
      <c r="R7" s="307" t="s">
        <v>713</v>
      </c>
      <c r="S7" s="307" t="s">
        <v>327</v>
      </c>
      <c r="T7" s="307" t="s">
        <v>328</v>
      </c>
      <c r="U7" s="307" t="s">
        <v>329</v>
      </c>
      <c r="V7" s="958"/>
      <c r="W7" s="331"/>
    </row>
    <row r="8" spans="1:22" s="331" customFormat="1" ht="39" customHeight="1">
      <c r="A8" s="259" t="s">
        <v>195</v>
      </c>
      <c r="B8" s="634">
        <v>24</v>
      </c>
      <c r="C8" s="634">
        <v>217</v>
      </c>
      <c r="D8" s="634">
        <v>988</v>
      </c>
      <c r="E8" s="634">
        <v>182</v>
      </c>
      <c r="F8" s="633">
        <v>11</v>
      </c>
      <c r="G8" s="633">
        <v>0</v>
      </c>
      <c r="H8" s="633">
        <v>822</v>
      </c>
      <c r="I8" s="633">
        <v>128</v>
      </c>
      <c r="J8" s="633">
        <v>11</v>
      </c>
      <c r="K8" s="633">
        <v>198</v>
      </c>
      <c r="L8" s="633">
        <v>152</v>
      </c>
      <c r="M8" s="633">
        <v>48</v>
      </c>
      <c r="N8" s="633">
        <v>2</v>
      </c>
      <c r="O8" s="633">
        <v>19</v>
      </c>
      <c r="P8" s="633">
        <v>14</v>
      </c>
      <c r="Q8" s="633">
        <v>6</v>
      </c>
      <c r="R8" s="633">
        <v>2</v>
      </c>
      <c r="S8" s="633">
        <v>19</v>
      </c>
      <c r="T8" s="633">
        <v>14</v>
      </c>
      <c r="U8" s="645">
        <v>6</v>
      </c>
      <c r="V8" s="260" t="s">
        <v>195</v>
      </c>
    </row>
    <row r="9" spans="1:22" s="331" customFormat="1" ht="39" customHeight="1">
      <c r="A9" s="259" t="s">
        <v>224</v>
      </c>
      <c r="B9" s="634">
        <v>39</v>
      </c>
      <c r="C9" s="634">
        <v>270</v>
      </c>
      <c r="D9" s="634">
        <v>899</v>
      </c>
      <c r="E9" s="634">
        <v>450</v>
      </c>
      <c r="F9" s="633">
        <v>15</v>
      </c>
      <c r="G9" s="633">
        <v>0</v>
      </c>
      <c r="H9" s="633">
        <v>662</v>
      </c>
      <c r="I9" s="633">
        <v>221</v>
      </c>
      <c r="J9" s="633">
        <v>14</v>
      </c>
      <c r="K9" s="633">
        <v>241</v>
      </c>
      <c r="L9" s="633">
        <v>160</v>
      </c>
      <c r="M9" s="633">
        <v>67</v>
      </c>
      <c r="N9" s="633">
        <v>2</v>
      </c>
      <c r="O9" s="633">
        <v>29</v>
      </c>
      <c r="P9" s="633">
        <v>26</v>
      </c>
      <c r="Q9" s="633">
        <v>12</v>
      </c>
      <c r="R9" s="633">
        <v>8</v>
      </c>
      <c r="S9" s="633">
        <v>0</v>
      </c>
      <c r="T9" s="633">
        <v>51</v>
      </c>
      <c r="U9" s="645">
        <v>150</v>
      </c>
      <c r="V9" s="260" t="s">
        <v>224</v>
      </c>
    </row>
    <row r="10" spans="1:22" s="663" customFormat="1" ht="39" customHeight="1">
      <c r="A10" s="658" t="s">
        <v>248</v>
      </c>
      <c r="B10" s="659">
        <v>36</v>
      </c>
      <c r="C10" s="660">
        <v>158</v>
      </c>
      <c r="D10" s="660">
        <v>883</v>
      </c>
      <c r="E10" s="660">
        <v>284</v>
      </c>
      <c r="F10" s="660">
        <v>13</v>
      </c>
      <c r="G10" s="650">
        <v>0</v>
      </c>
      <c r="H10" s="660">
        <v>687</v>
      </c>
      <c r="I10" s="660">
        <v>118</v>
      </c>
      <c r="J10" s="660">
        <v>14</v>
      </c>
      <c r="K10" s="660">
        <v>156</v>
      </c>
      <c r="L10" s="660">
        <v>156</v>
      </c>
      <c r="M10" s="660">
        <v>65</v>
      </c>
      <c r="N10" s="660">
        <v>1</v>
      </c>
      <c r="O10" s="660">
        <v>4</v>
      </c>
      <c r="P10" s="660" t="s">
        <v>199</v>
      </c>
      <c r="Q10" s="660" t="s">
        <v>199</v>
      </c>
      <c r="R10" s="664">
        <v>8</v>
      </c>
      <c r="S10" s="661">
        <v>0</v>
      </c>
      <c r="T10" s="661">
        <v>40</v>
      </c>
      <c r="U10" s="662">
        <v>101</v>
      </c>
      <c r="V10" s="625" t="s">
        <v>196</v>
      </c>
    </row>
    <row r="11" spans="1:12" s="26" customFormat="1" ht="18" customHeight="1">
      <c r="A11" s="26" t="s">
        <v>1066</v>
      </c>
      <c r="L11" s="26" t="s">
        <v>311</v>
      </c>
    </row>
  </sheetData>
  <mergeCells count="18">
    <mergeCell ref="A1:V1"/>
    <mergeCell ref="V3:V7"/>
    <mergeCell ref="N3:Q3"/>
    <mergeCell ref="N4:Q4"/>
    <mergeCell ref="O5:P5"/>
    <mergeCell ref="F3:I3"/>
    <mergeCell ref="F4:I4"/>
    <mergeCell ref="J3:M3"/>
    <mergeCell ref="J4:M4"/>
    <mergeCell ref="A3:A7"/>
    <mergeCell ref="B3:E3"/>
    <mergeCell ref="B4:E4"/>
    <mergeCell ref="C5:D5"/>
    <mergeCell ref="G5:H5"/>
    <mergeCell ref="K5:L5"/>
    <mergeCell ref="S5:T5"/>
    <mergeCell ref="R3:U3"/>
    <mergeCell ref="R4:U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="85" zoomScaleNormal="85" workbookViewId="0" topLeftCell="A1">
      <selection activeCell="A1" sqref="A1:X1"/>
    </sheetView>
  </sheetViews>
  <sheetFormatPr defaultColWidth="8.88671875" defaultRowHeight="13.5"/>
  <cols>
    <col min="1" max="1" width="9.21484375" style="321" customWidth="1"/>
    <col min="2" max="2" width="5.5546875" style="321" customWidth="1"/>
    <col min="3" max="6" width="5.77734375" style="321" customWidth="1"/>
    <col min="7" max="7" width="5.6640625" style="353" customWidth="1"/>
    <col min="8" max="8" width="5.77734375" style="321" customWidth="1"/>
    <col min="9" max="9" width="5.4453125" style="321" customWidth="1"/>
    <col min="10" max="20" width="5.77734375" style="321" customWidth="1"/>
    <col min="21" max="22" width="5.4453125" style="321" customWidth="1"/>
    <col min="23" max="23" width="5.6640625" style="321" customWidth="1"/>
    <col min="24" max="24" width="4.88671875" style="321" customWidth="1"/>
    <col min="25" max="25" width="7.5546875" style="321" customWidth="1"/>
    <col min="26" max="16384" width="7.77734375" style="321" customWidth="1"/>
  </cols>
  <sheetData>
    <row r="1" spans="1:24" s="330" customFormat="1" ht="32.25" customHeight="1">
      <c r="A1" s="952" t="s">
        <v>636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3"/>
      <c r="R1" s="953"/>
      <c r="S1" s="953"/>
      <c r="T1" s="953"/>
      <c r="U1" s="953"/>
      <c r="V1" s="953"/>
      <c r="W1" s="953"/>
      <c r="X1" s="953"/>
    </row>
    <row r="2" spans="1:24" s="251" customFormat="1" ht="18" customHeight="1">
      <c r="A2" s="251" t="s">
        <v>640</v>
      </c>
      <c r="B2" s="331"/>
      <c r="G2" s="269"/>
      <c r="X2" s="332" t="s">
        <v>641</v>
      </c>
    </row>
    <row r="3" spans="1:25" s="251" customFormat="1" ht="34.5" customHeight="1">
      <c r="A3" s="946" t="s">
        <v>264</v>
      </c>
      <c r="B3" s="333" t="s">
        <v>265</v>
      </c>
      <c r="C3" s="949" t="s">
        <v>266</v>
      </c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38"/>
      <c r="U3" s="939" t="s">
        <v>267</v>
      </c>
      <c r="V3" s="950"/>
      <c r="W3" s="950"/>
      <c r="X3" s="940"/>
      <c r="Y3" s="954" t="s">
        <v>493</v>
      </c>
    </row>
    <row r="4" spans="1:25" s="251" customFormat="1" ht="24.75" customHeight="1">
      <c r="A4" s="947"/>
      <c r="B4" s="335"/>
      <c r="C4" s="337" t="s">
        <v>268</v>
      </c>
      <c r="D4" s="333" t="s">
        <v>269</v>
      </c>
      <c r="E4" s="333" t="s">
        <v>270</v>
      </c>
      <c r="F4" s="333" t="s">
        <v>271</v>
      </c>
      <c r="G4" s="336" t="s">
        <v>272</v>
      </c>
      <c r="H4" s="333" t="s">
        <v>1343</v>
      </c>
      <c r="I4" s="333" t="s">
        <v>1344</v>
      </c>
      <c r="J4" s="333" t="s">
        <v>273</v>
      </c>
      <c r="K4" s="333" t="s">
        <v>1346</v>
      </c>
      <c r="L4" s="333" t="s">
        <v>274</v>
      </c>
      <c r="M4" s="333" t="s">
        <v>270</v>
      </c>
      <c r="N4" s="333" t="s">
        <v>275</v>
      </c>
      <c r="O4" s="333" t="s">
        <v>276</v>
      </c>
      <c r="P4" s="333" t="s">
        <v>277</v>
      </c>
      <c r="Q4" s="333" t="s">
        <v>278</v>
      </c>
      <c r="R4" s="333" t="s">
        <v>1347</v>
      </c>
      <c r="S4" s="333" t="s">
        <v>1348</v>
      </c>
      <c r="T4" s="333" t="s">
        <v>279</v>
      </c>
      <c r="U4" s="333" t="s">
        <v>268</v>
      </c>
      <c r="V4" s="333" t="s">
        <v>280</v>
      </c>
      <c r="W4" s="333" t="s">
        <v>281</v>
      </c>
      <c r="X4" s="333" t="s">
        <v>282</v>
      </c>
      <c r="Y4" s="955"/>
    </row>
    <row r="5" spans="1:25" s="251" customFormat="1" ht="24.75" customHeight="1">
      <c r="A5" s="947"/>
      <c r="B5" s="335"/>
      <c r="C5" s="334"/>
      <c r="D5" s="335"/>
      <c r="E5" s="337" t="s">
        <v>269</v>
      </c>
      <c r="F5" s="335"/>
      <c r="G5" s="338"/>
      <c r="H5" s="335"/>
      <c r="I5" s="335"/>
      <c r="J5" s="337" t="s">
        <v>283</v>
      </c>
      <c r="K5" s="335"/>
      <c r="L5" s="337" t="s">
        <v>284</v>
      </c>
      <c r="M5" s="337" t="s">
        <v>285</v>
      </c>
      <c r="N5" s="335"/>
      <c r="O5" s="337" t="s">
        <v>1353</v>
      </c>
      <c r="P5" s="337" t="s">
        <v>286</v>
      </c>
      <c r="Q5" s="337" t="s">
        <v>287</v>
      </c>
      <c r="R5" s="337" t="s">
        <v>1354</v>
      </c>
      <c r="S5" s="337" t="s">
        <v>288</v>
      </c>
      <c r="T5" s="337" t="s">
        <v>289</v>
      </c>
      <c r="U5" s="335"/>
      <c r="V5" s="335"/>
      <c r="W5" s="335"/>
      <c r="X5" s="335"/>
      <c r="Y5" s="955"/>
    </row>
    <row r="6" spans="1:25" s="251" customFormat="1" ht="24.75" customHeight="1">
      <c r="A6" s="947"/>
      <c r="B6" s="335"/>
      <c r="C6" s="339"/>
      <c r="D6" s="335"/>
      <c r="E6" s="335"/>
      <c r="F6" s="335" t="s">
        <v>1326</v>
      </c>
      <c r="G6" s="340"/>
      <c r="H6" s="335"/>
      <c r="I6" s="335"/>
      <c r="J6" s="335" t="s">
        <v>1355</v>
      </c>
      <c r="K6" s="335"/>
      <c r="L6" s="335" t="s">
        <v>1356</v>
      </c>
      <c r="M6" s="335" t="s">
        <v>612</v>
      </c>
      <c r="N6" s="335"/>
      <c r="O6" s="335"/>
      <c r="P6" s="335" t="s">
        <v>1330</v>
      </c>
      <c r="Q6" s="337" t="s">
        <v>290</v>
      </c>
      <c r="R6" s="335" t="s">
        <v>1357</v>
      </c>
      <c r="S6" s="335" t="s">
        <v>1358</v>
      </c>
      <c r="T6" s="341" t="s">
        <v>1359</v>
      </c>
      <c r="U6" s="335"/>
      <c r="V6" s="335" t="s">
        <v>1080</v>
      </c>
      <c r="W6" s="335" t="s">
        <v>1360</v>
      </c>
      <c r="X6" s="335"/>
      <c r="Y6" s="955"/>
    </row>
    <row r="7" spans="1:25" s="251" customFormat="1" ht="24.75" customHeight="1">
      <c r="A7" s="947"/>
      <c r="B7" s="335"/>
      <c r="C7" s="339"/>
      <c r="D7" s="335"/>
      <c r="E7" s="335"/>
      <c r="F7" s="335" t="s">
        <v>1329</v>
      </c>
      <c r="G7" s="338" t="s">
        <v>1361</v>
      </c>
      <c r="H7" s="335"/>
      <c r="I7" s="335"/>
      <c r="J7" s="335" t="s">
        <v>1362</v>
      </c>
      <c r="K7" s="335" t="s">
        <v>1363</v>
      </c>
      <c r="L7" s="335" t="s">
        <v>1364</v>
      </c>
      <c r="M7" s="335" t="s">
        <v>1365</v>
      </c>
      <c r="N7" s="335" t="s">
        <v>1366</v>
      </c>
      <c r="O7" s="335" t="s">
        <v>1367</v>
      </c>
      <c r="P7" s="335" t="s">
        <v>1368</v>
      </c>
      <c r="Q7" s="335" t="s">
        <v>1330</v>
      </c>
      <c r="R7" s="335" t="s">
        <v>1369</v>
      </c>
      <c r="S7" s="335" t="s">
        <v>1370</v>
      </c>
      <c r="T7" s="335" t="s">
        <v>1371</v>
      </c>
      <c r="U7" s="335"/>
      <c r="V7" s="335" t="s">
        <v>629</v>
      </c>
      <c r="W7" s="342" t="s">
        <v>1372</v>
      </c>
      <c r="X7" s="335"/>
      <c r="Y7" s="955"/>
    </row>
    <row r="8" spans="1:25" s="251" customFormat="1" ht="24.75" customHeight="1">
      <c r="A8" s="948"/>
      <c r="B8" s="344" t="s">
        <v>617</v>
      </c>
      <c r="C8" s="343" t="s">
        <v>1079</v>
      </c>
      <c r="D8" s="344" t="s">
        <v>1325</v>
      </c>
      <c r="E8" s="344" t="s">
        <v>1334</v>
      </c>
      <c r="F8" s="344" t="s">
        <v>1335</v>
      </c>
      <c r="G8" s="345" t="s">
        <v>1373</v>
      </c>
      <c r="H8" s="344" t="s">
        <v>1337</v>
      </c>
      <c r="I8" s="344" t="s">
        <v>1338</v>
      </c>
      <c r="J8" s="344" t="s">
        <v>1340</v>
      </c>
      <c r="K8" s="344" t="s">
        <v>1340</v>
      </c>
      <c r="L8" s="344" t="s">
        <v>1340</v>
      </c>
      <c r="M8" s="344" t="s">
        <v>1340</v>
      </c>
      <c r="N8" s="344" t="s">
        <v>1340</v>
      </c>
      <c r="O8" s="344" t="s">
        <v>1374</v>
      </c>
      <c r="P8" s="344" t="s">
        <v>1340</v>
      </c>
      <c r="Q8" s="344" t="s">
        <v>1375</v>
      </c>
      <c r="R8" s="344" t="s">
        <v>1376</v>
      </c>
      <c r="S8" s="344" t="s">
        <v>1340</v>
      </c>
      <c r="T8" s="344" t="s">
        <v>1376</v>
      </c>
      <c r="U8" s="344" t="s">
        <v>1079</v>
      </c>
      <c r="V8" s="344" t="s">
        <v>1377</v>
      </c>
      <c r="W8" s="344" t="s">
        <v>1377</v>
      </c>
      <c r="X8" s="344" t="s">
        <v>1168</v>
      </c>
      <c r="Y8" s="951"/>
    </row>
    <row r="9" spans="1:25" s="350" customFormat="1" ht="40.5" customHeight="1">
      <c r="A9" s="356" t="s">
        <v>222</v>
      </c>
      <c r="B9" s="347">
        <f>SUM(C9,U9)</f>
        <v>96</v>
      </c>
      <c r="C9" s="348">
        <f>SUM(D9:T9)</f>
        <v>68</v>
      </c>
      <c r="D9" s="348">
        <v>8</v>
      </c>
      <c r="E9" s="348">
        <v>3</v>
      </c>
      <c r="F9" s="348">
        <v>3</v>
      </c>
      <c r="G9" s="349" t="s">
        <v>199</v>
      </c>
      <c r="H9" s="348">
        <v>1</v>
      </c>
      <c r="I9" s="348">
        <v>24</v>
      </c>
      <c r="J9" s="348">
        <v>3</v>
      </c>
      <c r="K9" s="348">
        <v>2</v>
      </c>
      <c r="L9" s="348">
        <v>2</v>
      </c>
      <c r="M9" s="348">
        <v>3</v>
      </c>
      <c r="N9" s="348">
        <v>2</v>
      </c>
      <c r="O9" s="348">
        <v>13</v>
      </c>
      <c r="P9" s="348">
        <v>1</v>
      </c>
      <c r="Q9" s="349">
        <v>1</v>
      </c>
      <c r="R9" s="348">
        <v>2</v>
      </c>
      <c r="S9" s="348">
        <v>0</v>
      </c>
      <c r="T9" s="348">
        <v>0</v>
      </c>
      <c r="U9" s="348">
        <f>SUM(V9:X9)</f>
        <v>28</v>
      </c>
      <c r="V9" s="348">
        <v>13</v>
      </c>
      <c r="W9" s="348">
        <v>4</v>
      </c>
      <c r="X9" s="348">
        <v>11</v>
      </c>
      <c r="Y9" s="357" t="s">
        <v>222</v>
      </c>
    </row>
    <row r="10" spans="1:25" s="350" customFormat="1" ht="40.5" customHeight="1">
      <c r="A10" s="356" t="s">
        <v>194</v>
      </c>
      <c r="B10" s="347">
        <f>SUM(C10,U10)</f>
        <v>92</v>
      </c>
      <c r="C10" s="348">
        <v>62</v>
      </c>
      <c r="D10" s="348">
        <v>7</v>
      </c>
      <c r="E10" s="348">
        <v>2</v>
      </c>
      <c r="F10" s="348">
        <v>3</v>
      </c>
      <c r="G10" s="349" t="s">
        <v>199</v>
      </c>
      <c r="H10" s="348">
        <v>1</v>
      </c>
      <c r="I10" s="348">
        <v>21</v>
      </c>
      <c r="J10" s="348">
        <v>3</v>
      </c>
      <c r="K10" s="348">
        <v>2</v>
      </c>
      <c r="L10" s="348">
        <v>3</v>
      </c>
      <c r="M10" s="348">
        <v>4</v>
      </c>
      <c r="N10" s="348">
        <v>1</v>
      </c>
      <c r="O10" s="348">
        <v>11</v>
      </c>
      <c r="P10" s="348">
        <v>1</v>
      </c>
      <c r="Q10" s="349">
        <v>1</v>
      </c>
      <c r="R10" s="348">
        <v>2</v>
      </c>
      <c r="S10" s="348">
        <v>0</v>
      </c>
      <c r="T10" s="348">
        <v>0</v>
      </c>
      <c r="U10" s="348">
        <v>30</v>
      </c>
      <c r="V10" s="348">
        <v>12</v>
      </c>
      <c r="W10" s="348">
        <v>3</v>
      </c>
      <c r="X10" s="348">
        <v>15</v>
      </c>
      <c r="Y10" s="357" t="s">
        <v>194</v>
      </c>
    </row>
    <row r="11" spans="1:25" s="350" customFormat="1" ht="40.5" customHeight="1">
      <c r="A11" s="356" t="s">
        <v>195</v>
      </c>
      <c r="B11" s="347">
        <f>SUM(C11,U11)</f>
        <v>107</v>
      </c>
      <c r="C11" s="348">
        <v>75</v>
      </c>
      <c r="D11" s="348">
        <v>11</v>
      </c>
      <c r="E11" s="348">
        <v>3</v>
      </c>
      <c r="F11" s="348">
        <v>5</v>
      </c>
      <c r="G11" s="349" t="s">
        <v>199</v>
      </c>
      <c r="H11" s="348">
        <v>2</v>
      </c>
      <c r="I11" s="348">
        <v>24</v>
      </c>
      <c r="J11" s="348">
        <v>3</v>
      </c>
      <c r="K11" s="348">
        <v>3</v>
      </c>
      <c r="L11" s="348">
        <v>4</v>
      </c>
      <c r="M11" s="348">
        <v>4</v>
      </c>
      <c r="N11" s="348">
        <v>2</v>
      </c>
      <c r="O11" s="348">
        <v>10</v>
      </c>
      <c r="P11" s="348">
        <v>1</v>
      </c>
      <c r="Q11" s="349">
        <v>1</v>
      </c>
      <c r="R11" s="348">
        <v>2</v>
      </c>
      <c r="S11" s="348">
        <v>0</v>
      </c>
      <c r="T11" s="348">
        <v>0</v>
      </c>
      <c r="U11" s="348">
        <v>32</v>
      </c>
      <c r="V11" s="348">
        <v>13</v>
      </c>
      <c r="W11" s="348">
        <v>3</v>
      </c>
      <c r="X11" s="348">
        <v>16</v>
      </c>
      <c r="Y11" s="357" t="s">
        <v>195</v>
      </c>
    </row>
    <row r="12" spans="1:25" s="351" customFormat="1" ht="40.5" customHeight="1">
      <c r="A12" s="358" t="s">
        <v>224</v>
      </c>
      <c r="B12" s="347">
        <f>SUM(C12,U12)</f>
        <v>97</v>
      </c>
      <c r="C12" s="280">
        <v>68</v>
      </c>
      <c r="D12" s="280">
        <v>13</v>
      </c>
      <c r="E12" s="280">
        <v>3</v>
      </c>
      <c r="F12" s="280">
        <v>3</v>
      </c>
      <c r="G12" s="280">
        <v>0</v>
      </c>
      <c r="H12" s="280">
        <v>2</v>
      </c>
      <c r="I12" s="280">
        <v>21</v>
      </c>
      <c r="J12" s="280">
        <v>2</v>
      </c>
      <c r="K12" s="280">
        <v>2</v>
      </c>
      <c r="L12" s="280">
        <v>3</v>
      </c>
      <c r="M12" s="280">
        <v>3</v>
      </c>
      <c r="N12" s="280">
        <v>1</v>
      </c>
      <c r="O12" s="280">
        <v>9</v>
      </c>
      <c r="P12" s="280">
        <v>1</v>
      </c>
      <c r="Q12" s="280">
        <v>2</v>
      </c>
      <c r="R12" s="280">
        <v>2</v>
      </c>
      <c r="S12" s="280">
        <v>1</v>
      </c>
      <c r="T12" s="280">
        <v>0</v>
      </c>
      <c r="U12" s="280">
        <v>29</v>
      </c>
      <c r="V12" s="280">
        <v>15</v>
      </c>
      <c r="W12" s="280">
        <v>2</v>
      </c>
      <c r="X12" s="318">
        <v>12</v>
      </c>
      <c r="Y12" s="359" t="s">
        <v>224</v>
      </c>
    </row>
    <row r="13" spans="1:25" s="355" customFormat="1" ht="40.5" customHeight="1">
      <c r="A13" s="360" t="s">
        <v>292</v>
      </c>
      <c r="B13" s="362">
        <f>SUM(C13,U13)</f>
        <v>116</v>
      </c>
      <c r="C13" s="293">
        <f>SUM(D13:T13)</f>
        <v>79</v>
      </c>
      <c r="D13" s="293">
        <v>12</v>
      </c>
      <c r="E13" s="293">
        <v>3</v>
      </c>
      <c r="F13" s="293">
        <v>4</v>
      </c>
      <c r="G13" s="293">
        <v>0</v>
      </c>
      <c r="H13" s="293">
        <v>0</v>
      </c>
      <c r="I13" s="293">
        <v>25</v>
      </c>
      <c r="J13" s="293">
        <v>5</v>
      </c>
      <c r="K13" s="293">
        <v>3</v>
      </c>
      <c r="L13" s="293">
        <v>5</v>
      </c>
      <c r="M13" s="293">
        <v>6</v>
      </c>
      <c r="N13" s="293">
        <v>3</v>
      </c>
      <c r="O13" s="293">
        <v>11</v>
      </c>
      <c r="P13" s="293">
        <v>1</v>
      </c>
      <c r="Q13" s="293">
        <v>0</v>
      </c>
      <c r="R13" s="293">
        <v>1</v>
      </c>
      <c r="S13" s="293">
        <v>0</v>
      </c>
      <c r="T13" s="293">
        <v>0</v>
      </c>
      <c r="U13" s="293">
        <f>SUM(V13:X13)</f>
        <v>37</v>
      </c>
      <c r="V13" s="293">
        <v>15</v>
      </c>
      <c r="W13" s="293">
        <v>4</v>
      </c>
      <c r="X13" s="326">
        <v>18</v>
      </c>
      <c r="Y13" s="361" t="s">
        <v>293</v>
      </c>
    </row>
    <row r="14" spans="1:28" s="327" customFormat="1" ht="15.75" customHeight="1">
      <c r="A14" s="327" t="s">
        <v>1025</v>
      </c>
      <c r="P14" s="354" t="s">
        <v>1026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7" s="327" customFormat="1" ht="15.75" customHeight="1">
      <c r="A15" s="327" t="s">
        <v>1027</v>
      </c>
      <c r="G15" s="379"/>
    </row>
    <row r="16" s="320" customFormat="1" ht="12.75">
      <c r="G16" s="352"/>
    </row>
    <row r="17" s="320" customFormat="1" ht="12.75">
      <c r="G17" s="352"/>
    </row>
    <row r="18" s="320" customFormat="1" ht="12.75">
      <c r="G18" s="352"/>
    </row>
    <row r="19" s="320" customFormat="1" ht="12.75">
      <c r="G19" s="352"/>
    </row>
    <row r="20" s="320" customFormat="1" ht="12.75">
      <c r="G20" s="352"/>
    </row>
    <row r="21" s="320" customFormat="1" ht="12.75">
      <c r="G21" s="352"/>
    </row>
    <row r="22" s="320" customFormat="1" ht="12.75">
      <c r="G22" s="352"/>
    </row>
    <row r="23" s="320" customFormat="1" ht="12.75">
      <c r="G23" s="352"/>
    </row>
    <row r="24" s="320" customFormat="1" ht="12.75">
      <c r="G24" s="352"/>
    </row>
    <row r="25" s="320" customFormat="1" ht="12.75">
      <c r="G25" s="352"/>
    </row>
    <row r="26" s="320" customFormat="1" ht="12.75">
      <c r="G26" s="352"/>
    </row>
    <row r="27" s="320" customFormat="1" ht="12.75">
      <c r="G27" s="352"/>
    </row>
    <row r="28" s="320" customFormat="1" ht="12.75">
      <c r="G28" s="352"/>
    </row>
    <row r="29" s="320" customFormat="1" ht="12.75">
      <c r="G29" s="352"/>
    </row>
    <row r="30" s="320" customFormat="1" ht="12.75">
      <c r="G30" s="352"/>
    </row>
    <row r="31" s="320" customFormat="1" ht="12.75">
      <c r="G31" s="352"/>
    </row>
    <row r="32" s="320" customFormat="1" ht="12.75">
      <c r="G32" s="352"/>
    </row>
    <row r="33" s="320" customFormat="1" ht="12.75">
      <c r="G33" s="352"/>
    </row>
    <row r="34" s="320" customFormat="1" ht="12.75">
      <c r="G34" s="352"/>
    </row>
    <row r="35" s="320" customFormat="1" ht="12.75">
      <c r="G35" s="352"/>
    </row>
    <row r="36" s="320" customFormat="1" ht="12.75">
      <c r="G36" s="352"/>
    </row>
    <row r="37" s="320" customFormat="1" ht="12.75">
      <c r="G37" s="352"/>
    </row>
    <row r="38" s="320" customFormat="1" ht="12.75">
      <c r="G38" s="352"/>
    </row>
    <row r="39" s="320" customFormat="1" ht="12.75">
      <c r="G39" s="352"/>
    </row>
    <row r="40" s="320" customFormat="1" ht="12.75">
      <c r="G40" s="352"/>
    </row>
    <row r="41" s="320" customFormat="1" ht="12.75">
      <c r="G41" s="352"/>
    </row>
    <row r="42" s="320" customFormat="1" ht="12.75">
      <c r="G42" s="352"/>
    </row>
    <row r="43" s="320" customFormat="1" ht="12.75">
      <c r="G43" s="352"/>
    </row>
    <row r="44" s="320" customFormat="1" ht="12.75">
      <c r="G44" s="352"/>
    </row>
    <row r="45" s="320" customFormat="1" ht="12.75">
      <c r="G45" s="352"/>
    </row>
    <row r="46" s="320" customFormat="1" ht="12.75">
      <c r="G46" s="352"/>
    </row>
    <row r="47" s="320" customFormat="1" ht="12.75">
      <c r="G47" s="352"/>
    </row>
    <row r="48" s="320" customFormat="1" ht="12.75">
      <c r="G48" s="352"/>
    </row>
    <row r="49" s="320" customFormat="1" ht="12.75">
      <c r="G49" s="352"/>
    </row>
    <row r="50" s="320" customFormat="1" ht="12.75">
      <c r="G50" s="352"/>
    </row>
    <row r="51" s="320" customFormat="1" ht="12.75">
      <c r="G51" s="352"/>
    </row>
    <row r="52" s="320" customFormat="1" ht="12.75">
      <c r="G52" s="352"/>
    </row>
    <row r="53" s="320" customFormat="1" ht="12.75">
      <c r="G53" s="352"/>
    </row>
    <row r="54" s="320" customFormat="1" ht="12.75">
      <c r="G54" s="352"/>
    </row>
    <row r="55" s="320" customFormat="1" ht="12.75">
      <c r="G55" s="352"/>
    </row>
    <row r="56" s="320" customFormat="1" ht="12.75">
      <c r="G56" s="352"/>
    </row>
    <row r="57" s="320" customFormat="1" ht="12.75">
      <c r="G57" s="352"/>
    </row>
    <row r="58" s="320" customFormat="1" ht="12.75">
      <c r="G58" s="352"/>
    </row>
    <row r="59" s="320" customFormat="1" ht="12.75">
      <c r="G59" s="352"/>
    </row>
    <row r="60" s="320" customFormat="1" ht="12.75">
      <c r="G60" s="352"/>
    </row>
    <row r="61" s="320" customFormat="1" ht="12.75">
      <c r="G61" s="352"/>
    </row>
    <row r="62" s="320" customFormat="1" ht="12.75">
      <c r="G62" s="352"/>
    </row>
    <row r="63" s="320" customFormat="1" ht="12.75">
      <c r="G63" s="352"/>
    </row>
    <row r="64" spans="7:24" s="320" customFormat="1" ht="12.75">
      <c r="G64" s="352"/>
      <c r="X64" s="321"/>
    </row>
    <row r="65" spans="7:24" s="320" customFormat="1" ht="12.75">
      <c r="G65" s="352"/>
      <c r="X65" s="321"/>
    </row>
    <row r="66" spans="7:24" s="320" customFormat="1" ht="12.75">
      <c r="G66" s="352"/>
      <c r="X66" s="321"/>
    </row>
    <row r="67" spans="7:24" s="320" customFormat="1" ht="12.75">
      <c r="G67" s="352"/>
      <c r="X67" s="321"/>
    </row>
    <row r="68" spans="7:24" s="320" customFormat="1" ht="12.75">
      <c r="G68" s="352"/>
      <c r="X68" s="321"/>
    </row>
    <row r="69" spans="7:24" s="320" customFormat="1" ht="12.75">
      <c r="G69" s="352"/>
      <c r="X69" s="321"/>
    </row>
    <row r="70" spans="7:24" s="320" customFormat="1" ht="12.75">
      <c r="G70" s="352"/>
      <c r="X70" s="321"/>
    </row>
    <row r="71" spans="7:24" s="320" customFormat="1" ht="12.75">
      <c r="G71" s="352"/>
      <c r="X71" s="321"/>
    </row>
    <row r="72" spans="7:24" s="320" customFormat="1" ht="12.75">
      <c r="G72" s="352"/>
      <c r="X72" s="321"/>
    </row>
    <row r="73" spans="7:24" s="320" customFormat="1" ht="12.75">
      <c r="G73" s="352"/>
      <c r="X73" s="321"/>
    </row>
    <row r="74" spans="7:24" s="320" customFormat="1" ht="12.75">
      <c r="G74" s="352"/>
      <c r="X74" s="321"/>
    </row>
    <row r="75" spans="7:24" s="320" customFormat="1" ht="12.75">
      <c r="G75" s="352"/>
      <c r="X75" s="321"/>
    </row>
    <row r="76" spans="7:24" s="320" customFormat="1" ht="12.75">
      <c r="G76" s="352"/>
      <c r="X76" s="321"/>
    </row>
  </sheetData>
  <mergeCells count="5">
    <mergeCell ref="Y3:Y8"/>
    <mergeCell ref="A1:X1"/>
    <mergeCell ref="A3:A8"/>
    <mergeCell ref="C3:T3"/>
    <mergeCell ref="U3:X3"/>
  </mergeCells>
  <printOptions/>
  <pageMargins left="0.66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14"/>
  <sheetViews>
    <sheetView zoomScaleSheetLayoutView="100" workbookViewId="0" topLeftCell="A1">
      <selection activeCell="A1" sqref="A1:Q1"/>
    </sheetView>
  </sheetViews>
  <sheetFormatPr defaultColWidth="8.88671875" defaultRowHeight="13.5"/>
  <cols>
    <col min="1" max="1" width="11.21484375" style="675" customWidth="1"/>
    <col min="2" max="2" width="7.10546875" style="675" customWidth="1"/>
    <col min="3" max="3" width="6.3359375" style="675" customWidth="1"/>
    <col min="4" max="4" width="5.99609375" style="675" customWidth="1"/>
    <col min="5" max="5" width="7.3359375" style="675" customWidth="1"/>
    <col min="6" max="6" width="6.77734375" style="675" customWidth="1"/>
    <col min="7" max="7" width="8.10546875" style="675" customWidth="1"/>
    <col min="8" max="8" width="6.6640625" style="675" customWidth="1"/>
    <col min="9" max="10" width="7.21484375" style="675" customWidth="1"/>
    <col min="11" max="11" width="8.10546875" style="675" customWidth="1"/>
    <col min="12" max="12" width="7.6640625" style="675" customWidth="1"/>
    <col min="13" max="13" width="8.21484375" style="675" customWidth="1"/>
    <col min="14" max="14" width="6.99609375" style="675" customWidth="1"/>
    <col min="15" max="15" width="13.5546875" style="675" customWidth="1"/>
    <col min="16" max="16" width="6.77734375" style="675" customWidth="1"/>
    <col min="17" max="17" width="6.99609375" style="676" customWidth="1"/>
    <col min="18" max="18" width="7.5546875" style="675" customWidth="1"/>
    <col min="19" max="19" width="5.88671875" style="675" customWidth="1"/>
    <col min="20" max="20" width="7.21484375" style="675" bestFit="1" customWidth="1"/>
    <col min="21" max="21" width="5.88671875" style="675" customWidth="1"/>
    <col min="22" max="22" width="6.21484375" style="675" customWidth="1"/>
    <col min="23" max="24" width="7.21484375" style="675" customWidth="1"/>
    <col min="25" max="25" width="7.4453125" style="675" customWidth="1"/>
    <col min="26" max="26" width="7.21484375" style="675" customWidth="1"/>
    <col min="27" max="27" width="8.77734375" style="675" customWidth="1"/>
    <col min="28" max="28" width="7.99609375" style="675" customWidth="1"/>
    <col min="29" max="29" width="11.3359375" style="675" customWidth="1"/>
    <col min="30" max="30" width="9.4453125" style="675" customWidth="1"/>
    <col min="31" max="16384" width="7.10546875" style="675" customWidth="1"/>
  </cols>
  <sheetData>
    <row r="1" spans="1:28" s="665" customFormat="1" ht="32.25" customHeight="1">
      <c r="A1" s="941" t="s">
        <v>333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</row>
    <row r="2" spans="1:18" s="251" customFormat="1" ht="25.5" customHeight="1">
      <c r="A2" s="626" t="s">
        <v>334</v>
      </c>
      <c r="O2" s="254" t="s">
        <v>1142</v>
      </c>
      <c r="R2" s="597"/>
    </row>
    <row r="3" spans="1:15" s="269" customFormat="1" ht="19.5" customHeight="1">
      <c r="A3" s="933" t="s">
        <v>335</v>
      </c>
      <c r="B3" s="1171" t="s">
        <v>336</v>
      </c>
      <c r="C3" s="1172"/>
      <c r="D3" s="1173"/>
      <c r="E3" s="1165" t="s">
        <v>337</v>
      </c>
      <c r="F3" s="1166"/>
      <c r="G3" s="1165" t="s">
        <v>338</v>
      </c>
      <c r="H3" s="1172"/>
      <c r="I3" s="1176"/>
      <c r="J3" s="1176"/>
      <c r="K3" s="1176"/>
      <c r="L3" s="1173"/>
      <c r="M3" s="1165" t="s">
        <v>339</v>
      </c>
      <c r="N3" s="1166"/>
      <c r="O3" s="1167" t="s">
        <v>340</v>
      </c>
    </row>
    <row r="4" spans="1:15" s="269" customFormat="1" ht="19.5" customHeight="1">
      <c r="A4" s="919"/>
      <c r="B4" s="1163" t="s">
        <v>341</v>
      </c>
      <c r="C4" s="1174"/>
      <c r="D4" s="1175"/>
      <c r="E4" s="1163" t="s">
        <v>342</v>
      </c>
      <c r="F4" s="1164"/>
      <c r="G4" s="1163" t="s">
        <v>343</v>
      </c>
      <c r="H4" s="1174"/>
      <c r="I4" s="1177"/>
      <c r="J4" s="1177"/>
      <c r="K4" s="1177"/>
      <c r="L4" s="1175"/>
      <c r="M4" s="1163" t="s">
        <v>344</v>
      </c>
      <c r="N4" s="1164"/>
      <c r="O4" s="1168"/>
    </row>
    <row r="5" spans="1:15" s="269" customFormat="1" ht="40.5" customHeight="1">
      <c r="A5" s="919"/>
      <c r="B5" s="666" t="s">
        <v>345</v>
      </c>
      <c r="C5" s="408" t="s">
        <v>346</v>
      </c>
      <c r="D5" s="666" t="s">
        <v>347</v>
      </c>
      <c r="E5" s="666" t="s">
        <v>345</v>
      </c>
      <c r="F5" s="666" t="s">
        <v>347</v>
      </c>
      <c r="G5" s="1161" t="s">
        <v>962</v>
      </c>
      <c r="H5" s="1170"/>
      <c r="I5" s="1161" t="s">
        <v>963</v>
      </c>
      <c r="J5" s="1170"/>
      <c r="K5" s="1161" t="s">
        <v>964</v>
      </c>
      <c r="L5" s="1170"/>
      <c r="M5" s="488" t="s">
        <v>949</v>
      </c>
      <c r="N5" s="666" t="s">
        <v>347</v>
      </c>
      <c r="O5" s="1168"/>
    </row>
    <row r="6" spans="1:15" s="269" customFormat="1" ht="23.25" customHeight="1">
      <c r="A6" s="919"/>
      <c r="B6" s="367"/>
      <c r="D6" s="367"/>
      <c r="E6" s="368"/>
      <c r="F6" s="368"/>
      <c r="G6" s="666" t="s">
        <v>345</v>
      </c>
      <c r="H6" s="666" t="s">
        <v>348</v>
      </c>
      <c r="I6" s="489" t="s">
        <v>345</v>
      </c>
      <c r="J6" s="489" t="s">
        <v>349</v>
      </c>
      <c r="K6" s="489" t="s">
        <v>345</v>
      </c>
      <c r="L6" s="489" t="s">
        <v>349</v>
      </c>
      <c r="M6" s="367" t="s">
        <v>350</v>
      </c>
      <c r="N6" s="368"/>
      <c r="O6" s="1168"/>
    </row>
    <row r="7" spans="1:15" s="269" customFormat="1" ht="22.5" customHeight="1">
      <c r="A7" s="920"/>
      <c r="B7" s="307" t="s">
        <v>330</v>
      </c>
      <c r="C7" s="268" t="s">
        <v>331</v>
      </c>
      <c r="D7" s="307" t="s">
        <v>952</v>
      </c>
      <c r="E7" s="307" t="s">
        <v>998</v>
      </c>
      <c r="F7" s="307" t="s">
        <v>952</v>
      </c>
      <c r="G7" s="307" t="s">
        <v>998</v>
      </c>
      <c r="H7" s="307" t="s">
        <v>952</v>
      </c>
      <c r="I7" s="619" t="s">
        <v>351</v>
      </c>
      <c r="J7" s="619" t="s">
        <v>352</v>
      </c>
      <c r="K7" s="365" t="s">
        <v>998</v>
      </c>
      <c r="L7" s="365" t="s">
        <v>952</v>
      </c>
      <c r="M7" s="667" t="s">
        <v>332</v>
      </c>
      <c r="N7" s="307" t="s">
        <v>952</v>
      </c>
      <c r="O7" s="1169"/>
    </row>
    <row r="8" spans="1:15" s="427" customFormat="1" ht="28.5" customHeight="1">
      <c r="A8" s="668" t="s">
        <v>222</v>
      </c>
      <c r="B8" s="445">
        <f>SUM(E8,G8)</f>
        <v>7543</v>
      </c>
      <c r="C8" s="502">
        <v>0</v>
      </c>
      <c r="D8" s="445">
        <f>SUM(F8,N8,H8)</f>
        <v>15189</v>
      </c>
      <c r="E8" s="445">
        <v>7230</v>
      </c>
      <c r="F8" s="445">
        <v>13306</v>
      </c>
      <c r="G8" s="445">
        <v>313</v>
      </c>
      <c r="H8" s="445">
        <v>475</v>
      </c>
      <c r="I8" s="502">
        <v>0</v>
      </c>
      <c r="J8" s="502">
        <v>0</v>
      </c>
      <c r="K8" s="502">
        <v>0</v>
      </c>
      <c r="L8" s="502">
        <v>0</v>
      </c>
      <c r="M8" s="445">
        <v>29</v>
      </c>
      <c r="N8" s="445">
        <v>1408</v>
      </c>
      <c r="O8" s="276" t="s">
        <v>222</v>
      </c>
    </row>
    <row r="9" spans="1:15" s="671" customFormat="1" ht="28.5" customHeight="1">
      <c r="A9" s="668" t="s">
        <v>223</v>
      </c>
      <c r="B9" s="669">
        <v>7790</v>
      </c>
      <c r="C9" s="502">
        <v>0</v>
      </c>
      <c r="D9" s="271">
        <v>15627</v>
      </c>
      <c r="E9" s="670">
        <v>7118</v>
      </c>
      <c r="F9" s="670">
        <v>12647</v>
      </c>
      <c r="G9" s="392">
        <v>672</v>
      </c>
      <c r="H9" s="392">
        <v>1585</v>
      </c>
      <c r="I9" s="502">
        <v>0</v>
      </c>
      <c r="J9" s="502">
        <v>0</v>
      </c>
      <c r="K9" s="502">
        <v>0</v>
      </c>
      <c r="L9" s="502">
        <v>0</v>
      </c>
      <c r="M9" s="670">
        <v>32</v>
      </c>
      <c r="N9" s="670">
        <v>1395</v>
      </c>
      <c r="O9" s="276" t="s">
        <v>223</v>
      </c>
    </row>
    <row r="10" spans="1:15" s="671" customFormat="1" ht="28.5" customHeight="1">
      <c r="A10" s="668" t="s">
        <v>195</v>
      </c>
      <c r="B10" s="669">
        <v>7862</v>
      </c>
      <c r="C10" s="392">
        <v>37</v>
      </c>
      <c r="D10" s="271">
        <v>15812</v>
      </c>
      <c r="E10" s="670">
        <v>7238</v>
      </c>
      <c r="F10" s="670">
        <v>12855</v>
      </c>
      <c r="G10" s="392">
        <v>113</v>
      </c>
      <c r="H10" s="392">
        <v>164</v>
      </c>
      <c r="I10" s="392">
        <v>113</v>
      </c>
      <c r="J10" s="392">
        <v>164</v>
      </c>
      <c r="K10" s="392">
        <v>0</v>
      </c>
      <c r="L10" s="392">
        <v>0</v>
      </c>
      <c r="M10" s="670">
        <v>37</v>
      </c>
      <c r="N10" s="670">
        <v>1419</v>
      </c>
      <c r="O10" s="276" t="s">
        <v>195</v>
      </c>
    </row>
    <row r="11" spans="1:15" s="671" customFormat="1" ht="28.5" customHeight="1">
      <c r="A11" s="677" t="s">
        <v>224</v>
      </c>
      <c r="B11" s="391">
        <v>8227</v>
      </c>
      <c r="C11" s="392">
        <v>45</v>
      </c>
      <c r="D11" s="392">
        <v>16538</v>
      </c>
      <c r="E11" s="672">
        <v>8108</v>
      </c>
      <c r="F11" s="672">
        <v>14898</v>
      </c>
      <c r="G11" s="496">
        <v>119</v>
      </c>
      <c r="H11" s="496">
        <v>182</v>
      </c>
      <c r="I11" s="282">
        <v>118</v>
      </c>
      <c r="J11" s="282">
        <v>179</v>
      </c>
      <c r="K11" s="392">
        <v>1</v>
      </c>
      <c r="L11" s="392">
        <v>3</v>
      </c>
      <c r="M11" s="392">
        <v>0</v>
      </c>
      <c r="N11" s="673">
        <v>1458</v>
      </c>
      <c r="O11" s="678" t="s">
        <v>444</v>
      </c>
    </row>
    <row r="12" spans="1:15" s="460" customFormat="1" ht="28.5" customHeight="1">
      <c r="A12" s="679" t="s">
        <v>353</v>
      </c>
      <c r="B12" s="682">
        <v>8518</v>
      </c>
      <c r="C12" s="683">
        <v>36</v>
      </c>
      <c r="D12" s="683">
        <v>16922</v>
      </c>
      <c r="E12" s="684">
        <v>8437</v>
      </c>
      <c r="F12" s="684">
        <v>15236</v>
      </c>
      <c r="G12" s="685">
        <v>81</v>
      </c>
      <c r="H12" s="685">
        <v>172</v>
      </c>
      <c r="I12" s="686">
        <v>58</v>
      </c>
      <c r="J12" s="686">
        <v>131</v>
      </c>
      <c r="K12" s="683">
        <v>23</v>
      </c>
      <c r="L12" s="683">
        <v>41</v>
      </c>
      <c r="M12" s="684">
        <v>36</v>
      </c>
      <c r="N12" s="687">
        <v>1514</v>
      </c>
      <c r="O12" s="680" t="s">
        <v>353</v>
      </c>
    </row>
    <row r="13" spans="1:15" s="157" customFormat="1" ht="18" customHeight="1">
      <c r="A13" s="681" t="s">
        <v>354</v>
      </c>
      <c r="O13" s="158" t="s">
        <v>355</v>
      </c>
    </row>
    <row r="14" s="363" customFormat="1" ht="18" customHeight="1">
      <c r="A14" s="674"/>
    </row>
  </sheetData>
  <mergeCells count="14">
    <mergeCell ref="B4:D4"/>
    <mergeCell ref="G3:L3"/>
    <mergeCell ref="G4:L4"/>
    <mergeCell ref="E4:F4"/>
    <mergeCell ref="M4:N4"/>
    <mergeCell ref="A1:Q1"/>
    <mergeCell ref="A3:A7"/>
    <mergeCell ref="E3:F3"/>
    <mergeCell ref="M3:N3"/>
    <mergeCell ref="O3:O7"/>
    <mergeCell ref="I5:J5"/>
    <mergeCell ref="K5:L5"/>
    <mergeCell ref="G5:H5"/>
    <mergeCell ref="B3:D3"/>
  </mergeCells>
  <printOptions horizontalCentered="1"/>
  <pageMargins left="0.19" right="0.2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10"/>
  <sheetViews>
    <sheetView zoomScale="70" zoomScaleNormal="70" zoomScaleSheetLayoutView="70" workbookViewId="0" topLeftCell="A1">
      <selection activeCell="A1" sqref="A1:V1"/>
    </sheetView>
  </sheetViews>
  <sheetFormatPr defaultColWidth="8.88671875" defaultRowHeight="13.5"/>
  <cols>
    <col min="1" max="1" width="12.77734375" style="363" customWidth="1"/>
    <col min="2" max="2" width="6.6640625" style="363" customWidth="1"/>
    <col min="3" max="3" width="6.77734375" style="363" customWidth="1"/>
    <col min="4" max="4" width="8.10546875" style="363" customWidth="1"/>
    <col min="5" max="5" width="8.5546875" style="363" customWidth="1"/>
    <col min="6" max="7" width="6.77734375" style="363" customWidth="1"/>
    <col min="8" max="8" width="7.77734375" style="363" customWidth="1"/>
    <col min="9" max="21" width="8.5546875" style="363" customWidth="1"/>
    <col min="22" max="22" width="11.99609375" style="363" customWidth="1"/>
    <col min="23" max="23" width="9.6640625" style="363" customWidth="1"/>
    <col min="24" max="24" width="11.77734375" style="363" customWidth="1"/>
    <col min="25" max="16384" width="7.10546875" style="363" customWidth="1"/>
  </cols>
  <sheetData>
    <row r="1" spans="1:24" ht="32.25" customHeight="1">
      <c r="A1" s="1091" t="s">
        <v>965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688"/>
      <c r="X1" s="688"/>
    </row>
    <row r="2" spans="1:22" s="251" customFormat="1" ht="21" customHeight="1">
      <c r="A2" s="251" t="s">
        <v>589</v>
      </c>
      <c r="V2" s="297" t="s">
        <v>1142</v>
      </c>
    </row>
    <row r="3" spans="1:22" s="251" customFormat="1" ht="63" customHeight="1">
      <c r="A3" s="1178" t="s">
        <v>544</v>
      </c>
      <c r="B3" s="689" t="s">
        <v>1227</v>
      </c>
      <c r="C3" s="420"/>
      <c r="D3" s="420"/>
      <c r="E3" s="690"/>
      <c r="F3" s="1161" t="s">
        <v>1315</v>
      </c>
      <c r="G3" s="1182"/>
      <c r="H3" s="1182"/>
      <c r="I3" s="1183"/>
      <c r="J3" s="1161" t="s">
        <v>1316</v>
      </c>
      <c r="K3" s="1182"/>
      <c r="L3" s="1182"/>
      <c r="M3" s="1183"/>
      <c r="N3" s="1161" t="s">
        <v>1317</v>
      </c>
      <c r="O3" s="1182"/>
      <c r="P3" s="1182"/>
      <c r="Q3" s="1183"/>
      <c r="R3" s="1179" t="s">
        <v>356</v>
      </c>
      <c r="S3" s="1180"/>
      <c r="T3" s="1180"/>
      <c r="U3" s="1181"/>
      <c r="V3" s="956" t="s">
        <v>440</v>
      </c>
    </row>
    <row r="4" spans="1:22" s="251" customFormat="1" ht="75.75" customHeight="1">
      <c r="A4" s="925"/>
      <c r="B4" s="691" t="s">
        <v>357</v>
      </c>
      <c r="C4" s="692" t="s">
        <v>358</v>
      </c>
      <c r="D4" s="691" t="s">
        <v>359</v>
      </c>
      <c r="E4" s="692" t="s">
        <v>969</v>
      </c>
      <c r="F4" s="691" t="s">
        <v>357</v>
      </c>
      <c r="G4" s="692" t="s">
        <v>358</v>
      </c>
      <c r="H4" s="691" t="s">
        <v>359</v>
      </c>
      <c r="I4" s="692" t="s">
        <v>969</v>
      </c>
      <c r="J4" s="691" t="s">
        <v>966</v>
      </c>
      <c r="K4" s="692" t="s">
        <v>967</v>
      </c>
      <c r="L4" s="691" t="s">
        <v>968</v>
      </c>
      <c r="M4" s="692" t="s">
        <v>969</v>
      </c>
      <c r="N4" s="691" t="s">
        <v>966</v>
      </c>
      <c r="O4" s="692" t="s">
        <v>967</v>
      </c>
      <c r="P4" s="691" t="s">
        <v>968</v>
      </c>
      <c r="Q4" s="692" t="s">
        <v>969</v>
      </c>
      <c r="R4" s="691" t="s">
        <v>357</v>
      </c>
      <c r="S4" s="692" t="s">
        <v>358</v>
      </c>
      <c r="T4" s="691" t="s">
        <v>359</v>
      </c>
      <c r="U4" s="692" t="s">
        <v>969</v>
      </c>
      <c r="V4" s="958"/>
    </row>
    <row r="5" spans="1:22" s="277" customFormat="1" ht="30" customHeight="1">
      <c r="A5" s="372" t="s">
        <v>222</v>
      </c>
      <c r="B5" s="348">
        <f>SUM(F5,R5)</f>
        <v>3</v>
      </c>
      <c r="C5" s="348">
        <f>SUM(G5,S5)</f>
        <v>108</v>
      </c>
      <c r="D5" s="348">
        <f>SUM(H5,T5)</f>
        <v>71</v>
      </c>
      <c r="E5" s="348">
        <f>SUM(I5,U5)</f>
        <v>108</v>
      </c>
      <c r="F5" s="348">
        <v>2</v>
      </c>
      <c r="G5" s="348">
        <v>105</v>
      </c>
      <c r="H5" s="348">
        <v>39</v>
      </c>
      <c r="I5" s="348">
        <v>105</v>
      </c>
      <c r="J5" s="656">
        <v>0</v>
      </c>
      <c r="K5" s="656">
        <v>0</v>
      </c>
      <c r="L5" s="656">
        <v>0</v>
      </c>
      <c r="M5" s="656">
        <v>0</v>
      </c>
      <c r="N5" s="656">
        <v>0</v>
      </c>
      <c r="O5" s="656">
        <v>0</v>
      </c>
      <c r="P5" s="656">
        <v>0</v>
      </c>
      <c r="Q5" s="656">
        <v>0</v>
      </c>
      <c r="R5" s="348">
        <v>1</v>
      </c>
      <c r="S5" s="348">
        <v>3</v>
      </c>
      <c r="T5" s="348">
        <v>32</v>
      </c>
      <c r="U5" s="374">
        <v>3</v>
      </c>
      <c r="V5" s="276" t="s">
        <v>222</v>
      </c>
    </row>
    <row r="6" spans="1:22" s="277" customFormat="1" ht="30" customHeight="1">
      <c r="A6" s="372" t="s">
        <v>194</v>
      </c>
      <c r="B6" s="348">
        <v>4</v>
      </c>
      <c r="C6" s="348">
        <v>209</v>
      </c>
      <c r="D6" s="348">
        <v>104</v>
      </c>
      <c r="E6" s="348">
        <v>105</v>
      </c>
      <c r="F6" s="348">
        <v>3</v>
      </c>
      <c r="G6" s="348">
        <v>203</v>
      </c>
      <c r="H6" s="348">
        <v>102</v>
      </c>
      <c r="I6" s="348">
        <v>101</v>
      </c>
      <c r="J6" s="656">
        <v>0</v>
      </c>
      <c r="K6" s="656">
        <v>0</v>
      </c>
      <c r="L6" s="656">
        <v>0</v>
      </c>
      <c r="M6" s="656">
        <v>0</v>
      </c>
      <c r="N6" s="656">
        <v>0</v>
      </c>
      <c r="O6" s="656">
        <v>0</v>
      </c>
      <c r="P6" s="656">
        <v>0</v>
      </c>
      <c r="Q6" s="656">
        <v>0</v>
      </c>
      <c r="R6" s="348">
        <v>1</v>
      </c>
      <c r="S6" s="348">
        <v>6</v>
      </c>
      <c r="T6" s="348">
        <v>2</v>
      </c>
      <c r="U6" s="374">
        <v>4</v>
      </c>
      <c r="V6" s="276" t="s">
        <v>194</v>
      </c>
    </row>
    <row r="7" spans="1:22" s="277" customFormat="1" ht="30" customHeight="1">
      <c r="A7" s="372" t="s">
        <v>195</v>
      </c>
      <c r="B7" s="348">
        <v>4</v>
      </c>
      <c r="C7" s="348">
        <v>97</v>
      </c>
      <c r="D7" s="348">
        <v>90</v>
      </c>
      <c r="E7" s="348">
        <v>113</v>
      </c>
      <c r="F7" s="348">
        <v>3</v>
      </c>
      <c r="G7" s="348">
        <v>84</v>
      </c>
      <c r="H7" s="348">
        <v>78</v>
      </c>
      <c r="I7" s="348">
        <v>109</v>
      </c>
      <c r="J7" s="656">
        <v>0</v>
      </c>
      <c r="K7" s="656">
        <v>0</v>
      </c>
      <c r="L7" s="656">
        <v>0</v>
      </c>
      <c r="M7" s="656">
        <v>0</v>
      </c>
      <c r="N7" s="656">
        <v>0</v>
      </c>
      <c r="O7" s="656">
        <v>0</v>
      </c>
      <c r="P7" s="656">
        <v>0</v>
      </c>
      <c r="Q7" s="656">
        <v>0</v>
      </c>
      <c r="R7" s="348">
        <v>1</v>
      </c>
      <c r="S7" s="348">
        <v>13</v>
      </c>
      <c r="T7" s="348">
        <v>12</v>
      </c>
      <c r="U7" s="374">
        <v>4</v>
      </c>
      <c r="V7" s="276" t="s">
        <v>195</v>
      </c>
    </row>
    <row r="8" spans="1:22" s="284" customFormat="1" ht="30" customHeight="1">
      <c r="A8" s="377" t="s">
        <v>224</v>
      </c>
      <c r="B8" s="280">
        <v>7</v>
      </c>
      <c r="C8" s="280">
        <v>268</v>
      </c>
      <c r="D8" s="280">
        <v>271</v>
      </c>
      <c r="E8" s="280">
        <v>139</v>
      </c>
      <c r="F8" s="280">
        <v>3</v>
      </c>
      <c r="G8" s="280">
        <v>77</v>
      </c>
      <c r="H8" s="280">
        <v>84</v>
      </c>
      <c r="I8" s="280">
        <v>104</v>
      </c>
      <c r="J8" s="280">
        <v>1</v>
      </c>
      <c r="K8" s="280">
        <v>17</v>
      </c>
      <c r="L8" s="280">
        <v>15</v>
      </c>
      <c r="M8" s="280">
        <v>4</v>
      </c>
      <c r="N8" s="280">
        <v>2</v>
      </c>
      <c r="O8" s="280">
        <v>156</v>
      </c>
      <c r="P8" s="280">
        <v>156</v>
      </c>
      <c r="Q8" s="280">
        <v>25</v>
      </c>
      <c r="R8" s="280">
        <v>1</v>
      </c>
      <c r="S8" s="280">
        <v>18</v>
      </c>
      <c r="T8" s="280">
        <v>16</v>
      </c>
      <c r="U8" s="318">
        <v>6</v>
      </c>
      <c r="V8" s="693" t="s">
        <v>224</v>
      </c>
    </row>
    <row r="9" spans="1:22" s="290" customFormat="1" ht="30" customHeight="1">
      <c r="A9" s="380" t="s">
        <v>248</v>
      </c>
      <c r="B9" s="695">
        <v>8</v>
      </c>
      <c r="C9" s="696">
        <v>400</v>
      </c>
      <c r="D9" s="696">
        <v>387</v>
      </c>
      <c r="E9" s="696">
        <v>158</v>
      </c>
      <c r="F9" s="696">
        <v>3</v>
      </c>
      <c r="G9" s="696">
        <v>111</v>
      </c>
      <c r="H9" s="696">
        <v>110</v>
      </c>
      <c r="I9" s="696">
        <v>100</v>
      </c>
      <c r="J9" s="696">
        <v>1</v>
      </c>
      <c r="K9" s="696">
        <v>25</v>
      </c>
      <c r="L9" s="696">
        <v>16</v>
      </c>
      <c r="M9" s="696">
        <v>13</v>
      </c>
      <c r="N9" s="696">
        <v>3</v>
      </c>
      <c r="O9" s="696">
        <v>243</v>
      </c>
      <c r="P9" s="696">
        <v>238</v>
      </c>
      <c r="Q9" s="696">
        <v>41</v>
      </c>
      <c r="R9" s="696">
        <v>1</v>
      </c>
      <c r="S9" s="696">
        <v>21</v>
      </c>
      <c r="T9" s="696">
        <v>23</v>
      </c>
      <c r="U9" s="696">
        <v>4</v>
      </c>
      <c r="V9" s="694" t="s">
        <v>196</v>
      </c>
    </row>
    <row r="10" spans="1:22" s="562" customFormat="1" ht="19.5" customHeight="1">
      <c r="A10" s="75" t="s">
        <v>1067</v>
      </c>
      <c r="V10" s="898" t="s">
        <v>1068</v>
      </c>
    </row>
  </sheetData>
  <mergeCells count="7">
    <mergeCell ref="A1:V1"/>
    <mergeCell ref="A3:A4"/>
    <mergeCell ref="R3:U3"/>
    <mergeCell ref="V3:V4"/>
    <mergeCell ref="F3:I3"/>
    <mergeCell ref="J3:M3"/>
    <mergeCell ref="N3:Q3"/>
  </mergeCells>
  <printOptions/>
  <pageMargins left="0.17" right="0.16" top="0.5905511811023623" bottom="0.984251968503937" header="0.5118110236220472" footer="0.5118110236220472"/>
  <pageSetup horizontalDpi="600" verticalDpi="600" orientation="landscape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zoomScale="70" zoomScaleNormal="70" zoomScaleSheetLayoutView="70" workbookViewId="0" topLeftCell="A1">
      <selection activeCell="A1" sqref="A1:P1"/>
    </sheetView>
  </sheetViews>
  <sheetFormatPr defaultColWidth="8.88671875" defaultRowHeight="13.5"/>
  <cols>
    <col min="1" max="1" width="7.21484375" style="675" customWidth="1"/>
    <col min="2" max="3" width="8.3359375" style="675" customWidth="1"/>
    <col min="4" max="4" width="8.4453125" style="675" bestFit="1" customWidth="1"/>
    <col min="5" max="5" width="8.77734375" style="675" customWidth="1"/>
    <col min="6" max="6" width="8.4453125" style="675" customWidth="1"/>
    <col min="7" max="7" width="8.6640625" style="675" customWidth="1"/>
    <col min="8" max="8" width="8.3359375" style="675" customWidth="1"/>
    <col min="9" max="9" width="8.77734375" style="675" customWidth="1"/>
    <col min="10" max="10" width="6.88671875" style="675" customWidth="1"/>
    <col min="11" max="11" width="8.4453125" style="675" customWidth="1"/>
    <col min="12" max="12" width="7.99609375" style="675" customWidth="1"/>
    <col min="13" max="13" width="7.10546875" style="675" customWidth="1"/>
    <col min="14" max="14" width="7.21484375" style="675" customWidth="1"/>
    <col min="15" max="15" width="7.4453125" style="675" customWidth="1"/>
    <col min="16" max="16" width="7.21484375" style="675" customWidth="1"/>
    <col min="17" max="16384" width="7.10546875" style="675" customWidth="1"/>
  </cols>
  <sheetData>
    <row r="1" spans="1:16" ht="32.25" customHeight="1">
      <c r="A1" s="1188" t="s">
        <v>970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</row>
    <row r="2" spans="1:16" s="418" customFormat="1" ht="20.25" customHeight="1">
      <c r="A2" s="697" t="s">
        <v>363</v>
      </c>
      <c r="B2" s="698"/>
      <c r="P2" s="699" t="s">
        <v>1228</v>
      </c>
    </row>
    <row r="3" spans="1:16" s="418" customFormat="1" ht="34.5" customHeight="1">
      <c r="A3" s="1198" t="s">
        <v>364</v>
      </c>
      <c r="B3" s="1184" t="s">
        <v>365</v>
      </c>
      <c r="C3" s="1200"/>
      <c r="D3" s="700"/>
      <c r="E3" s="700"/>
      <c r="F3" s="700"/>
      <c r="G3" s="700"/>
      <c r="H3" s="700"/>
      <c r="I3" s="701"/>
      <c r="J3" s="1184" t="s">
        <v>366</v>
      </c>
      <c r="K3" s="1192"/>
      <c r="L3" s="1192"/>
      <c r="M3" s="1192"/>
      <c r="N3" s="1192"/>
      <c r="O3" s="1193"/>
      <c r="P3" s="1189" t="s">
        <v>493</v>
      </c>
    </row>
    <row r="4" spans="1:16" s="418" customFormat="1" ht="34.5" customHeight="1">
      <c r="A4" s="1199"/>
      <c r="B4" s="1201" t="s">
        <v>624</v>
      </c>
      <c r="C4" s="1199"/>
      <c r="D4" s="1184" t="s">
        <v>1212</v>
      </c>
      <c r="E4" s="1185"/>
      <c r="F4" s="1184" t="s">
        <v>1213</v>
      </c>
      <c r="G4" s="1185"/>
      <c r="H4" s="1184" t="s">
        <v>1214</v>
      </c>
      <c r="I4" s="1185"/>
      <c r="J4" s="1190"/>
      <c r="K4" s="1194"/>
      <c r="L4" s="1194"/>
      <c r="M4" s="1194"/>
      <c r="N4" s="1194"/>
      <c r="O4" s="1195"/>
      <c r="P4" s="1190"/>
    </row>
    <row r="5" spans="1:16" s="418" customFormat="1" ht="34.5" customHeight="1">
      <c r="A5" s="1199"/>
      <c r="B5" s="1186" t="s">
        <v>542</v>
      </c>
      <c r="C5" s="1187"/>
      <c r="D5" s="1186" t="s">
        <v>1215</v>
      </c>
      <c r="E5" s="1187"/>
      <c r="F5" s="1186" t="s">
        <v>1216</v>
      </c>
      <c r="G5" s="1187"/>
      <c r="H5" s="1186" t="s">
        <v>1217</v>
      </c>
      <c r="I5" s="1187"/>
      <c r="J5" s="1191"/>
      <c r="K5" s="1196"/>
      <c r="L5" s="1196"/>
      <c r="M5" s="1196"/>
      <c r="N5" s="1196"/>
      <c r="O5" s="1197"/>
      <c r="P5" s="1190"/>
    </row>
    <row r="6" spans="1:16" s="251" customFormat="1" ht="37.5" customHeight="1">
      <c r="A6" s="1199"/>
      <c r="B6" s="702" t="s">
        <v>367</v>
      </c>
      <c r="C6" s="702" t="s">
        <v>1229</v>
      </c>
      <c r="D6" s="702" t="s">
        <v>360</v>
      </c>
      <c r="E6" s="702" t="s">
        <v>1218</v>
      </c>
      <c r="F6" s="702" t="s">
        <v>360</v>
      </c>
      <c r="G6" s="702" t="s">
        <v>1218</v>
      </c>
      <c r="H6" s="702" t="s">
        <v>360</v>
      </c>
      <c r="I6" s="702" t="s">
        <v>1218</v>
      </c>
      <c r="J6" s="702" t="s">
        <v>361</v>
      </c>
      <c r="K6" s="702" t="s">
        <v>368</v>
      </c>
      <c r="L6" s="702" t="s">
        <v>369</v>
      </c>
      <c r="M6" s="702" t="s">
        <v>1219</v>
      </c>
      <c r="N6" s="702" t="s">
        <v>1230</v>
      </c>
      <c r="O6" s="702" t="s">
        <v>1220</v>
      </c>
      <c r="P6" s="1190"/>
    </row>
    <row r="7" spans="1:16" s="269" customFormat="1" ht="42" customHeight="1">
      <c r="A7" s="1187"/>
      <c r="B7" s="703" t="s">
        <v>1221</v>
      </c>
      <c r="C7" s="703" t="s">
        <v>1222</v>
      </c>
      <c r="D7" s="703" t="s">
        <v>1221</v>
      </c>
      <c r="E7" s="703" t="s">
        <v>1222</v>
      </c>
      <c r="F7" s="703" t="s">
        <v>1221</v>
      </c>
      <c r="G7" s="703" t="s">
        <v>1222</v>
      </c>
      <c r="H7" s="703" t="s">
        <v>1221</v>
      </c>
      <c r="I7" s="703" t="s">
        <v>1222</v>
      </c>
      <c r="J7" s="703" t="s">
        <v>542</v>
      </c>
      <c r="K7" s="703" t="s">
        <v>362</v>
      </c>
      <c r="L7" s="703" t="s">
        <v>1223</v>
      </c>
      <c r="M7" s="703" t="s">
        <v>1224</v>
      </c>
      <c r="N7" s="703" t="s">
        <v>1225</v>
      </c>
      <c r="O7" s="703" t="s">
        <v>1168</v>
      </c>
      <c r="P7" s="1191"/>
    </row>
    <row r="8" spans="1:16" s="277" customFormat="1" ht="60" customHeight="1">
      <c r="A8" s="372" t="s">
        <v>222</v>
      </c>
      <c r="B8" s="704">
        <f>SUM(D8,F8,H8)</f>
        <v>8</v>
      </c>
      <c r="C8" s="705">
        <f>SUM(E8,G8,I8)</f>
        <v>9953</v>
      </c>
      <c r="D8" s="704">
        <v>4</v>
      </c>
      <c r="E8" s="704">
        <v>6146</v>
      </c>
      <c r="F8" s="704">
        <v>3</v>
      </c>
      <c r="G8" s="704">
        <v>3197</v>
      </c>
      <c r="H8" s="704">
        <v>1</v>
      </c>
      <c r="I8" s="704">
        <v>610</v>
      </c>
      <c r="J8" s="705">
        <f>SUM(K8:O8)</f>
        <v>9953</v>
      </c>
      <c r="K8" s="704">
        <v>4682</v>
      </c>
      <c r="L8" s="704">
        <v>2088</v>
      </c>
      <c r="M8" s="704">
        <v>290</v>
      </c>
      <c r="N8" s="704">
        <v>378</v>
      </c>
      <c r="O8" s="705">
        <v>2515</v>
      </c>
      <c r="P8" s="706" t="s">
        <v>222</v>
      </c>
    </row>
    <row r="9" spans="1:16" s="277" customFormat="1" ht="60" customHeight="1">
      <c r="A9" s="372" t="s">
        <v>194</v>
      </c>
      <c r="B9" s="704">
        <v>7</v>
      </c>
      <c r="C9" s="705">
        <v>10573</v>
      </c>
      <c r="D9" s="704">
        <v>3</v>
      </c>
      <c r="E9" s="704">
        <v>6500</v>
      </c>
      <c r="F9" s="704">
        <v>3</v>
      </c>
      <c r="G9" s="704">
        <v>3292</v>
      </c>
      <c r="H9" s="704">
        <v>1</v>
      </c>
      <c r="I9" s="704">
        <v>781</v>
      </c>
      <c r="J9" s="705">
        <v>10573</v>
      </c>
      <c r="K9" s="704">
        <v>7143</v>
      </c>
      <c r="L9" s="704">
        <v>1114</v>
      </c>
      <c r="M9" s="704">
        <v>268</v>
      </c>
      <c r="N9" s="704">
        <v>386</v>
      </c>
      <c r="O9" s="705">
        <v>1662</v>
      </c>
      <c r="P9" s="706" t="s">
        <v>194</v>
      </c>
    </row>
    <row r="10" spans="1:16" s="277" customFormat="1" ht="60" customHeight="1">
      <c r="A10" s="372" t="s">
        <v>195</v>
      </c>
      <c r="B10" s="704">
        <v>7</v>
      </c>
      <c r="C10" s="705">
        <v>6375</v>
      </c>
      <c r="D10" s="704">
        <v>3</v>
      </c>
      <c r="E10" s="704">
        <v>3807</v>
      </c>
      <c r="F10" s="704">
        <v>3</v>
      </c>
      <c r="G10" s="704">
        <v>1921</v>
      </c>
      <c r="H10" s="704">
        <v>1</v>
      </c>
      <c r="I10" s="704">
        <v>647</v>
      </c>
      <c r="J10" s="705">
        <v>6295</v>
      </c>
      <c r="K10" s="704">
        <v>3892</v>
      </c>
      <c r="L10" s="704">
        <v>1554</v>
      </c>
      <c r="M10" s="704">
        <v>144</v>
      </c>
      <c r="N10" s="704">
        <v>84</v>
      </c>
      <c r="O10" s="705">
        <v>621</v>
      </c>
      <c r="P10" s="706" t="s">
        <v>438</v>
      </c>
    </row>
    <row r="11" spans="1:16" s="277" customFormat="1" ht="60" customHeight="1">
      <c r="A11" s="372" t="s">
        <v>224</v>
      </c>
      <c r="B11" s="707">
        <v>6</v>
      </c>
      <c r="C11" s="708">
        <v>9581</v>
      </c>
      <c r="D11" s="708">
        <v>2</v>
      </c>
      <c r="E11" s="708">
        <v>7158</v>
      </c>
      <c r="F11" s="708">
        <v>3</v>
      </c>
      <c r="G11" s="708">
        <v>1631</v>
      </c>
      <c r="H11" s="708">
        <v>1</v>
      </c>
      <c r="I11" s="708">
        <v>792</v>
      </c>
      <c r="J11" s="708">
        <v>6279</v>
      </c>
      <c r="K11" s="708">
        <v>3749</v>
      </c>
      <c r="L11" s="708">
        <v>1978</v>
      </c>
      <c r="M11" s="708">
        <v>68</v>
      </c>
      <c r="N11" s="708">
        <v>168</v>
      </c>
      <c r="O11" s="709">
        <v>316</v>
      </c>
      <c r="P11" s="706" t="s">
        <v>224</v>
      </c>
    </row>
    <row r="12" spans="1:16" s="711" customFormat="1" ht="60" customHeight="1">
      <c r="A12" s="380" t="s">
        <v>196</v>
      </c>
      <c r="B12" s="713">
        <v>6</v>
      </c>
      <c r="C12" s="714">
        <v>10476</v>
      </c>
      <c r="D12" s="715">
        <v>2</v>
      </c>
      <c r="E12" s="715">
        <v>7277</v>
      </c>
      <c r="F12" s="715">
        <v>3</v>
      </c>
      <c r="G12" s="715">
        <v>2175</v>
      </c>
      <c r="H12" s="715">
        <v>1</v>
      </c>
      <c r="I12" s="715">
        <v>1024</v>
      </c>
      <c r="J12" s="714">
        <v>6860</v>
      </c>
      <c r="K12" s="715">
        <v>3272</v>
      </c>
      <c r="L12" s="715">
        <v>2586</v>
      </c>
      <c r="M12" s="715">
        <v>144</v>
      </c>
      <c r="N12" s="715">
        <v>142</v>
      </c>
      <c r="O12" s="716">
        <v>716</v>
      </c>
      <c r="P12" s="712" t="s">
        <v>196</v>
      </c>
    </row>
    <row r="13" spans="1:16" s="562" customFormat="1" ht="19.5" customHeight="1">
      <c r="A13" s="75" t="s">
        <v>1067</v>
      </c>
      <c r="P13" s="898" t="s">
        <v>1068</v>
      </c>
    </row>
  </sheetData>
  <mergeCells count="13">
    <mergeCell ref="B3:C3"/>
    <mergeCell ref="B4:C4"/>
    <mergeCell ref="D4:E4"/>
    <mergeCell ref="F4:G4"/>
    <mergeCell ref="H4:I4"/>
    <mergeCell ref="B5:C5"/>
    <mergeCell ref="A1:P1"/>
    <mergeCell ref="P3:P7"/>
    <mergeCell ref="J3:O5"/>
    <mergeCell ref="D5:E5"/>
    <mergeCell ref="F5:G5"/>
    <mergeCell ref="H5:I5"/>
    <mergeCell ref="A3:A7"/>
  </mergeCells>
  <printOptions/>
  <pageMargins left="0.7480314960629921" right="0.7480314960629921" top="0.984251968503937" bottom="0.62" header="0.5118110236220472" footer="0.25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8.88671875" defaultRowHeight="13.5"/>
  <cols>
    <col min="1" max="1" width="12.77734375" style="675" customWidth="1"/>
    <col min="2" max="2" width="9.21484375" style="675" customWidth="1"/>
    <col min="3" max="3" width="8.99609375" style="675" customWidth="1"/>
    <col min="4" max="4" width="8.77734375" style="675" customWidth="1"/>
    <col min="5" max="8" width="10.3359375" style="675" customWidth="1"/>
    <col min="9" max="9" width="10.6640625" style="675" customWidth="1"/>
    <col min="10" max="10" width="13.88671875" style="675" customWidth="1"/>
    <col min="11" max="16384" width="7.10546875" style="675" customWidth="1"/>
  </cols>
  <sheetData>
    <row r="1" spans="1:10" s="665" customFormat="1" ht="32.25" customHeight="1">
      <c r="A1" s="1091" t="s">
        <v>370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s="251" customFormat="1" ht="18" customHeight="1">
      <c r="A2" s="251" t="s">
        <v>371</v>
      </c>
      <c r="J2" s="297" t="s">
        <v>372</v>
      </c>
    </row>
    <row r="3" spans="1:10" s="251" customFormat="1" ht="24" customHeight="1">
      <c r="A3" s="933" t="s">
        <v>373</v>
      </c>
      <c r="B3" s="300" t="s">
        <v>374</v>
      </c>
      <c r="C3" s="300" t="s">
        <v>375</v>
      </c>
      <c r="D3" s="300" t="s">
        <v>376</v>
      </c>
      <c r="E3" s="924" t="s">
        <v>377</v>
      </c>
      <c r="F3" s="937"/>
      <c r="G3" s="937"/>
      <c r="H3" s="937"/>
      <c r="I3" s="970"/>
      <c r="J3" s="956" t="s">
        <v>378</v>
      </c>
    </row>
    <row r="4" spans="1:10" s="251" customFormat="1" ht="24" customHeight="1">
      <c r="A4" s="919"/>
      <c r="B4" s="301"/>
      <c r="C4" s="301"/>
      <c r="D4" s="301"/>
      <c r="E4" s="958" t="s">
        <v>379</v>
      </c>
      <c r="F4" s="925"/>
      <c r="G4" s="925"/>
      <c r="H4" s="925"/>
      <c r="I4" s="968"/>
      <c r="J4" s="957"/>
    </row>
    <row r="5" spans="1:10" s="251" customFormat="1" ht="24" customHeight="1">
      <c r="A5" s="919"/>
      <c r="B5" s="301"/>
      <c r="C5" s="301"/>
      <c r="D5" s="301" t="s">
        <v>1226</v>
      </c>
      <c r="E5" s="300" t="s">
        <v>380</v>
      </c>
      <c r="F5" s="299" t="s">
        <v>381</v>
      </c>
      <c r="G5" s="300" t="s">
        <v>382</v>
      </c>
      <c r="H5" s="299" t="s">
        <v>383</v>
      </c>
      <c r="I5" s="300" t="s">
        <v>384</v>
      </c>
      <c r="J5" s="957"/>
    </row>
    <row r="6" spans="1:10" s="251" customFormat="1" ht="29.25" customHeight="1">
      <c r="A6" s="920"/>
      <c r="B6" s="307" t="s">
        <v>385</v>
      </c>
      <c r="C6" s="308" t="s">
        <v>386</v>
      </c>
      <c r="D6" s="307" t="s">
        <v>387</v>
      </c>
      <c r="E6" s="365" t="s">
        <v>388</v>
      </c>
      <c r="F6" s="365" t="s">
        <v>389</v>
      </c>
      <c r="G6" s="371" t="s">
        <v>390</v>
      </c>
      <c r="H6" s="308" t="s">
        <v>391</v>
      </c>
      <c r="I6" s="307" t="s">
        <v>392</v>
      </c>
      <c r="J6" s="958"/>
    </row>
    <row r="7" spans="1:10" s="601" customFormat="1" ht="25.5" customHeight="1">
      <c r="A7" s="372" t="s">
        <v>393</v>
      </c>
      <c r="B7" s="348">
        <f>SUM(C7:D7)</f>
        <v>62</v>
      </c>
      <c r="C7" s="348">
        <v>46</v>
      </c>
      <c r="D7" s="348">
        <v>16</v>
      </c>
      <c r="E7" s="373" t="s">
        <v>394</v>
      </c>
      <c r="F7" s="348">
        <v>9</v>
      </c>
      <c r="G7" s="348">
        <v>15</v>
      </c>
      <c r="H7" s="348">
        <v>38</v>
      </c>
      <c r="I7" s="611" t="s">
        <v>394</v>
      </c>
      <c r="J7" s="375" t="s">
        <v>393</v>
      </c>
    </row>
    <row r="8" spans="1:10" s="601" customFormat="1" ht="25.5" customHeight="1">
      <c r="A8" s="372" t="s">
        <v>194</v>
      </c>
      <c r="B8" s="348">
        <v>8</v>
      </c>
      <c r="C8" s="348">
        <v>7</v>
      </c>
      <c r="D8" s="348">
        <v>1</v>
      </c>
      <c r="E8" s="373" t="s">
        <v>394</v>
      </c>
      <c r="F8" s="348">
        <v>0</v>
      </c>
      <c r="G8" s="348">
        <v>3</v>
      </c>
      <c r="H8" s="348">
        <v>5</v>
      </c>
      <c r="I8" s="611" t="s">
        <v>394</v>
      </c>
      <c r="J8" s="276" t="s">
        <v>194</v>
      </c>
    </row>
    <row r="9" spans="1:10" s="601" customFormat="1" ht="25.5" customHeight="1">
      <c r="A9" s="372" t="s">
        <v>195</v>
      </c>
      <c r="B9" s="348">
        <v>6</v>
      </c>
      <c r="C9" s="348">
        <v>4</v>
      </c>
      <c r="D9" s="348">
        <v>2</v>
      </c>
      <c r="E9" s="373" t="s">
        <v>394</v>
      </c>
      <c r="F9" s="348">
        <v>0</v>
      </c>
      <c r="G9" s="348">
        <v>6</v>
      </c>
      <c r="H9" s="348">
        <v>0</v>
      </c>
      <c r="I9" s="611" t="s">
        <v>394</v>
      </c>
      <c r="J9" s="276" t="s">
        <v>195</v>
      </c>
    </row>
    <row r="10" spans="1:10" s="601" customFormat="1" ht="25.5" customHeight="1">
      <c r="A10" s="372" t="s">
        <v>395</v>
      </c>
      <c r="B10" s="348">
        <v>4</v>
      </c>
      <c r="C10" s="348">
        <v>3</v>
      </c>
      <c r="D10" s="348">
        <v>1</v>
      </c>
      <c r="E10" s="373" t="s">
        <v>394</v>
      </c>
      <c r="F10" s="373" t="s">
        <v>394</v>
      </c>
      <c r="G10" s="348">
        <v>2</v>
      </c>
      <c r="H10" s="348">
        <v>2</v>
      </c>
      <c r="I10" s="611" t="s">
        <v>394</v>
      </c>
      <c r="J10" s="276" t="s">
        <v>395</v>
      </c>
    </row>
    <row r="11" spans="1:10" s="653" customFormat="1" ht="25.5" customHeight="1">
      <c r="A11" s="482" t="s">
        <v>196</v>
      </c>
      <c r="B11" s="293">
        <v>5</v>
      </c>
      <c r="C11" s="293">
        <v>4</v>
      </c>
      <c r="D11" s="293">
        <v>1</v>
      </c>
      <c r="E11" s="293">
        <v>0</v>
      </c>
      <c r="F11" s="293">
        <v>0</v>
      </c>
      <c r="G11" s="293">
        <v>1</v>
      </c>
      <c r="H11" s="293">
        <v>4</v>
      </c>
      <c r="I11" s="293">
        <v>0</v>
      </c>
      <c r="J11" s="484" t="s">
        <v>196</v>
      </c>
    </row>
    <row r="12" spans="1:10" s="562" customFormat="1" ht="19.5" customHeight="1">
      <c r="A12" s="75" t="s">
        <v>1067</v>
      </c>
      <c r="J12" s="898" t="s">
        <v>1068</v>
      </c>
    </row>
    <row r="13" s="717" customFormat="1" ht="13.5"/>
    <row r="14" s="717" customFormat="1" ht="13.5"/>
    <row r="15" s="717" customFormat="1" ht="13.5"/>
    <row r="16" s="717" customFormat="1" ht="13.5"/>
    <row r="17" s="717" customFormat="1" ht="13.5"/>
    <row r="18" s="717" customFormat="1" ht="13.5"/>
    <row r="19" s="717" customFormat="1" ht="13.5"/>
    <row r="20" s="717" customFormat="1" ht="13.5"/>
    <row r="21" s="717" customFormat="1" ht="13.5"/>
    <row r="22" s="717" customFormat="1" ht="13.5"/>
    <row r="23" s="717" customFormat="1" ht="13.5"/>
    <row r="24" s="717" customFormat="1" ht="13.5"/>
    <row r="25" s="717" customFormat="1" ht="13.5"/>
    <row r="26" s="717" customFormat="1" ht="13.5"/>
    <row r="27" s="717" customFormat="1" ht="13.5"/>
    <row r="28" s="717" customFormat="1" ht="13.5"/>
    <row r="29" s="718" customFormat="1" ht="12.75"/>
    <row r="30" s="718" customFormat="1" ht="12.75"/>
    <row r="31" s="718" customFormat="1" ht="12.75"/>
    <row r="32" s="718" customFormat="1" ht="12.75"/>
  </sheetData>
  <mergeCells count="5">
    <mergeCell ref="A1:J1"/>
    <mergeCell ref="A3:A6"/>
    <mergeCell ref="E3:I3"/>
    <mergeCell ref="J3:J6"/>
    <mergeCell ref="E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14"/>
  <sheetViews>
    <sheetView zoomScale="85" zoomScaleNormal="85" zoomScaleSheetLayoutView="85" workbookViewId="0" topLeftCell="A1">
      <selection activeCell="A1" sqref="A1:V1"/>
    </sheetView>
  </sheetViews>
  <sheetFormatPr defaultColWidth="8.88671875" defaultRowHeight="13.5"/>
  <cols>
    <col min="1" max="1" width="10.6640625" style="722" customWidth="1"/>
    <col min="2" max="5" width="6.10546875" style="722" customWidth="1"/>
    <col min="6" max="13" width="5.88671875" style="722" customWidth="1"/>
    <col min="14" max="21" width="5.6640625" style="722" customWidth="1"/>
    <col min="22" max="22" width="10.21484375" style="722" customWidth="1"/>
    <col min="23" max="16384" width="8.77734375" style="722" customWidth="1"/>
  </cols>
  <sheetData>
    <row r="1" spans="1:22" s="665" customFormat="1" ht="32.25" customHeight="1">
      <c r="A1" s="1091" t="s">
        <v>396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</row>
    <row r="2" spans="1:22" s="251" customFormat="1" ht="18" customHeight="1">
      <c r="A2" s="251" t="s">
        <v>397</v>
      </c>
      <c r="T2" s="626" t="s">
        <v>398</v>
      </c>
      <c r="V2" s="297" t="s">
        <v>399</v>
      </c>
    </row>
    <row r="3" spans="1:22" s="251" customFormat="1" ht="24.75" customHeight="1">
      <c r="A3" s="967" t="s">
        <v>400</v>
      </c>
      <c r="B3" s="924" t="s">
        <v>401</v>
      </c>
      <c r="C3" s="937"/>
      <c r="D3" s="937"/>
      <c r="E3" s="970"/>
      <c r="F3" s="924" t="s">
        <v>402</v>
      </c>
      <c r="G3" s="937"/>
      <c r="H3" s="937"/>
      <c r="I3" s="970"/>
      <c r="J3" s="924" t="s">
        <v>403</v>
      </c>
      <c r="K3" s="937"/>
      <c r="L3" s="937"/>
      <c r="M3" s="970"/>
      <c r="N3" s="924" t="s">
        <v>404</v>
      </c>
      <c r="O3" s="937"/>
      <c r="P3" s="937"/>
      <c r="Q3" s="970"/>
      <c r="R3" s="924" t="s">
        <v>405</v>
      </c>
      <c r="S3" s="937"/>
      <c r="T3" s="937"/>
      <c r="U3" s="970"/>
      <c r="V3" s="956" t="s">
        <v>406</v>
      </c>
    </row>
    <row r="4" spans="1:22" s="251" customFormat="1" ht="24.75" customHeight="1">
      <c r="A4" s="978"/>
      <c r="B4" s="958" t="s">
        <v>407</v>
      </c>
      <c r="C4" s="925"/>
      <c r="D4" s="925"/>
      <c r="E4" s="968"/>
      <c r="F4" s="958" t="s">
        <v>408</v>
      </c>
      <c r="G4" s="925"/>
      <c r="H4" s="925"/>
      <c r="I4" s="968"/>
      <c r="J4" s="958" t="s">
        <v>409</v>
      </c>
      <c r="K4" s="925"/>
      <c r="L4" s="925"/>
      <c r="M4" s="968"/>
      <c r="N4" s="958" t="s">
        <v>410</v>
      </c>
      <c r="O4" s="925"/>
      <c r="P4" s="925"/>
      <c r="Q4" s="968"/>
      <c r="R4" s="958" t="s">
        <v>411</v>
      </c>
      <c r="S4" s="925"/>
      <c r="T4" s="925"/>
      <c r="U4" s="968"/>
      <c r="V4" s="957"/>
    </row>
    <row r="5" spans="1:22" s="251" customFormat="1" ht="39.75" customHeight="1">
      <c r="A5" s="978"/>
      <c r="B5" s="300" t="s">
        <v>412</v>
      </c>
      <c r="C5" s="300" t="s">
        <v>413</v>
      </c>
      <c r="D5" s="300" t="s">
        <v>414</v>
      </c>
      <c r="E5" s="300" t="s">
        <v>415</v>
      </c>
      <c r="F5" s="300" t="s">
        <v>412</v>
      </c>
      <c r="G5" s="300" t="s">
        <v>413</v>
      </c>
      <c r="H5" s="300" t="s">
        <v>414</v>
      </c>
      <c r="I5" s="300" t="s">
        <v>415</v>
      </c>
      <c r="J5" s="300" t="s">
        <v>412</v>
      </c>
      <c r="K5" s="300" t="s">
        <v>413</v>
      </c>
      <c r="L5" s="300" t="s">
        <v>414</v>
      </c>
      <c r="M5" s="300" t="s">
        <v>415</v>
      </c>
      <c r="N5" s="300" t="s">
        <v>412</v>
      </c>
      <c r="O5" s="300" t="s">
        <v>413</v>
      </c>
      <c r="P5" s="300" t="s">
        <v>414</v>
      </c>
      <c r="Q5" s="300" t="s">
        <v>415</v>
      </c>
      <c r="R5" s="300" t="s">
        <v>412</v>
      </c>
      <c r="S5" s="300" t="s">
        <v>413</v>
      </c>
      <c r="T5" s="300" t="s">
        <v>414</v>
      </c>
      <c r="U5" s="300" t="s">
        <v>415</v>
      </c>
      <c r="V5" s="957"/>
    </row>
    <row r="6" spans="1:22" s="251" customFormat="1" ht="39.75" customHeight="1">
      <c r="A6" s="978"/>
      <c r="B6" s="301" t="s">
        <v>416</v>
      </c>
      <c r="C6" s="301"/>
      <c r="D6" s="301"/>
      <c r="E6" s="304" t="s">
        <v>417</v>
      </c>
      <c r="F6" s="301" t="s">
        <v>416</v>
      </c>
      <c r="G6" s="301"/>
      <c r="H6" s="301"/>
      <c r="I6" s="304" t="s">
        <v>418</v>
      </c>
      <c r="J6" s="301" t="s">
        <v>416</v>
      </c>
      <c r="K6" s="301"/>
      <c r="L6" s="301"/>
      <c r="M6" s="304" t="s">
        <v>418</v>
      </c>
      <c r="N6" s="301" t="s">
        <v>416</v>
      </c>
      <c r="O6" s="301"/>
      <c r="P6" s="301"/>
      <c r="Q6" s="304" t="s">
        <v>418</v>
      </c>
      <c r="R6" s="301" t="s">
        <v>416</v>
      </c>
      <c r="S6" s="301"/>
      <c r="T6" s="301"/>
      <c r="U6" s="304" t="s">
        <v>418</v>
      </c>
      <c r="V6" s="957"/>
    </row>
    <row r="7" spans="1:22" s="251" customFormat="1" ht="39.75" customHeight="1">
      <c r="A7" s="978"/>
      <c r="B7" s="301" t="s">
        <v>419</v>
      </c>
      <c r="C7" s="301"/>
      <c r="D7" s="306"/>
      <c r="E7" s="367" t="s">
        <v>420</v>
      </c>
      <c r="F7" s="301" t="s">
        <v>419</v>
      </c>
      <c r="G7" s="301"/>
      <c r="H7" s="306"/>
      <c r="I7" s="367" t="s">
        <v>420</v>
      </c>
      <c r="J7" s="301" t="s">
        <v>419</v>
      </c>
      <c r="K7" s="301"/>
      <c r="L7" s="306"/>
      <c r="M7" s="367" t="s">
        <v>420</v>
      </c>
      <c r="N7" s="301" t="s">
        <v>419</v>
      </c>
      <c r="O7" s="301"/>
      <c r="P7" s="306"/>
      <c r="Q7" s="367" t="s">
        <v>420</v>
      </c>
      <c r="R7" s="301" t="s">
        <v>419</v>
      </c>
      <c r="S7" s="301"/>
      <c r="T7" s="306"/>
      <c r="U7" s="367" t="s">
        <v>420</v>
      </c>
      <c r="V7" s="957"/>
    </row>
    <row r="8" spans="1:22" s="251" customFormat="1" ht="39.75" customHeight="1">
      <c r="A8" s="968"/>
      <c r="B8" s="307" t="s">
        <v>421</v>
      </c>
      <c r="C8" s="307" t="s">
        <v>422</v>
      </c>
      <c r="D8" s="307" t="s">
        <v>423</v>
      </c>
      <c r="E8" s="365" t="s">
        <v>424</v>
      </c>
      <c r="F8" s="307" t="s">
        <v>421</v>
      </c>
      <c r="G8" s="307" t="s">
        <v>422</v>
      </c>
      <c r="H8" s="307" t="s">
        <v>423</v>
      </c>
      <c r="I8" s="365" t="s">
        <v>424</v>
      </c>
      <c r="J8" s="307" t="s">
        <v>421</v>
      </c>
      <c r="K8" s="307" t="s">
        <v>422</v>
      </c>
      <c r="L8" s="307" t="s">
        <v>423</v>
      </c>
      <c r="M8" s="365" t="s">
        <v>424</v>
      </c>
      <c r="N8" s="307" t="s">
        <v>421</v>
      </c>
      <c r="O8" s="307" t="s">
        <v>422</v>
      </c>
      <c r="P8" s="307" t="s">
        <v>423</v>
      </c>
      <c r="Q8" s="365" t="s">
        <v>424</v>
      </c>
      <c r="R8" s="307" t="s">
        <v>421</v>
      </c>
      <c r="S8" s="307" t="s">
        <v>422</v>
      </c>
      <c r="T8" s="307" t="s">
        <v>423</v>
      </c>
      <c r="U8" s="365" t="s">
        <v>424</v>
      </c>
      <c r="V8" s="958"/>
    </row>
    <row r="9" spans="1:22" s="721" customFormat="1" ht="30" customHeight="1">
      <c r="A9" s="372" t="s">
        <v>425</v>
      </c>
      <c r="B9" s="347">
        <f>SUM(F9,J10,N10,R10)</f>
        <v>3</v>
      </c>
      <c r="C9" s="348">
        <v>48</v>
      </c>
      <c r="D9" s="348">
        <v>50</v>
      </c>
      <c r="E9" s="348">
        <v>207</v>
      </c>
      <c r="F9" s="348">
        <v>3</v>
      </c>
      <c r="G9" s="348">
        <v>48</v>
      </c>
      <c r="H9" s="348">
        <v>50</v>
      </c>
      <c r="I9" s="348">
        <v>207</v>
      </c>
      <c r="J9" s="719" t="s">
        <v>426</v>
      </c>
      <c r="K9" s="719" t="s">
        <v>426</v>
      </c>
      <c r="L9" s="719" t="s">
        <v>426</v>
      </c>
      <c r="M9" s="719" t="s">
        <v>426</v>
      </c>
      <c r="N9" s="719" t="s">
        <v>426</v>
      </c>
      <c r="O9" s="719" t="s">
        <v>426</v>
      </c>
      <c r="P9" s="719" t="s">
        <v>426</v>
      </c>
      <c r="Q9" s="719" t="s">
        <v>426</v>
      </c>
      <c r="R9" s="719" t="s">
        <v>426</v>
      </c>
      <c r="S9" s="719" t="s">
        <v>426</v>
      </c>
      <c r="T9" s="719" t="s">
        <v>426</v>
      </c>
      <c r="U9" s="720" t="s">
        <v>426</v>
      </c>
      <c r="V9" s="375" t="s">
        <v>425</v>
      </c>
    </row>
    <row r="10" spans="1:22" s="721" customFormat="1" ht="30" customHeight="1">
      <c r="A10" s="372" t="s">
        <v>194</v>
      </c>
      <c r="B10" s="348">
        <v>3</v>
      </c>
      <c r="C10" s="348">
        <v>24</v>
      </c>
      <c r="D10" s="348">
        <v>34</v>
      </c>
      <c r="E10" s="348">
        <v>197</v>
      </c>
      <c r="F10" s="348">
        <v>3</v>
      </c>
      <c r="G10" s="348">
        <v>24</v>
      </c>
      <c r="H10" s="348">
        <v>34</v>
      </c>
      <c r="I10" s="348">
        <v>197</v>
      </c>
      <c r="J10" s="719" t="s">
        <v>426</v>
      </c>
      <c r="K10" s="719" t="s">
        <v>426</v>
      </c>
      <c r="L10" s="719" t="s">
        <v>426</v>
      </c>
      <c r="M10" s="719" t="s">
        <v>426</v>
      </c>
      <c r="N10" s="719" t="s">
        <v>426</v>
      </c>
      <c r="O10" s="719" t="s">
        <v>426</v>
      </c>
      <c r="P10" s="719" t="s">
        <v>426</v>
      </c>
      <c r="Q10" s="719" t="s">
        <v>426</v>
      </c>
      <c r="R10" s="719" t="s">
        <v>426</v>
      </c>
      <c r="S10" s="719" t="s">
        <v>426</v>
      </c>
      <c r="T10" s="719" t="s">
        <v>426</v>
      </c>
      <c r="U10" s="720" t="s">
        <v>426</v>
      </c>
      <c r="V10" s="375" t="s">
        <v>194</v>
      </c>
    </row>
    <row r="11" spans="1:22" s="721" customFormat="1" ht="30" customHeight="1">
      <c r="A11" s="372" t="s">
        <v>195</v>
      </c>
      <c r="B11" s="348">
        <v>3</v>
      </c>
      <c r="C11" s="348">
        <v>44</v>
      </c>
      <c r="D11" s="348">
        <v>48</v>
      </c>
      <c r="E11" s="348">
        <v>193</v>
      </c>
      <c r="F11" s="348">
        <v>3</v>
      </c>
      <c r="G11" s="348">
        <v>44</v>
      </c>
      <c r="H11" s="348">
        <v>48</v>
      </c>
      <c r="I11" s="348">
        <v>193</v>
      </c>
      <c r="J11" s="719">
        <v>0</v>
      </c>
      <c r="K11" s="719">
        <v>0</v>
      </c>
      <c r="L11" s="719">
        <v>0</v>
      </c>
      <c r="M11" s="719">
        <v>0</v>
      </c>
      <c r="N11" s="719">
        <v>0</v>
      </c>
      <c r="O11" s="719">
        <v>0</v>
      </c>
      <c r="P11" s="719">
        <v>0</v>
      </c>
      <c r="Q11" s="719">
        <v>0</v>
      </c>
      <c r="R11" s="719">
        <v>0</v>
      </c>
      <c r="S11" s="719">
        <v>0</v>
      </c>
      <c r="T11" s="719">
        <v>0</v>
      </c>
      <c r="U11" s="720">
        <v>0</v>
      </c>
      <c r="V11" s="375" t="s">
        <v>195</v>
      </c>
    </row>
    <row r="12" spans="1:22" s="284" customFormat="1" ht="30" customHeight="1">
      <c r="A12" s="377" t="s">
        <v>427</v>
      </c>
      <c r="B12" s="280">
        <v>3</v>
      </c>
      <c r="C12" s="280">
        <v>100</v>
      </c>
      <c r="D12" s="280">
        <v>100</v>
      </c>
      <c r="E12" s="280">
        <v>193</v>
      </c>
      <c r="F12" s="280">
        <v>3</v>
      </c>
      <c r="G12" s="280">
        <v>100</v>
      </c>
      <c r="H12" s="280">
        <v>100</v>
      </c>
      <c r="I12" s="280">
        <v>193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318">
        <v>0</v>
      </c>
      <c r="V12" s="378" t="s">
        <v>427</v>
      </c>
    </row>
    <row r="13" spans="1:22" s="290" customFormat="1" ht="30" customHeight="1">
      <c r="A13" s="380" t="s">
        <v>248</v>
      </c>
      <c r="B13" s="723">
        <v>3</v>
      </c>
      <c r="C13" s="724">
        <v>58</v>
      </c>
      <c r="D13" s="724">
        <v>61</v>
      </c>
      <c r="E13" s="724">
        <v>188</v>
      </c>
      <c r="F13" s="724">
        <v>3</v>
      </c>
      <c r="G13" s="724">
        <v>58</v>
      </c>
      <c r="H13" s="724">
        <v>61</v>
      </c>
      <c r="I13" s="724">
        <v>188</v>
      </c>
      <c r="J13" s="724">
        <v>0</v>
      </c>
      <c r="K13" s="724">
        <v>0</v>
      </c>
      <c r="L13" s="724">
        <v>0</v>
      </c>
      <c r="M13" s="724">
        <v>0</v>
      </c>
      <c r="N13" s="724">
        <v>0</v>
      </c>
      <c r="O13" s="724">
        <v>0</v>
      </c>
      <c r="P13" s="724">
        <v>0</v>
      </c>
      <c r="Q13" s="724">
        <v>0</v>
      </c>
      <c r="R13" s="724">
        <v>0</v>
      </c>
      <c r="S13" s="724">
        <v>0</v>
      </c>
      <c r="T13" s="724">
        <v>0</v>
      </c>
      <c r="U13" s="725">
        <v>0</v>
      </c>
      <c r="V13" s="381" t="s">
        <v>248</v>
      </c>
    </row>
    <row r="14" spans="1:22" s="562" customFormat="1" ht="19.5" customHeight="1">
      <c r="A14" s="75" t="s">
        <v>1067</v>
      </c>
      <c r="J14" s="898"/>
      <c r="V14" s="898" t="s">
        <v>1068</v>
      </c>
    </row>
    <row r="15" s="610" customFormat="1" ht="13.5"/>
    <row r="16" s="610" customFormat="1" ht="13.5"/>
    <row r="17" s="610" customFormat="1" ht="13.5"/>
    <row r="18" s="610" customFormat="1" ht="13.5"/>
    <row r="19" s="610" customFormat="1" ht="13.5"/>
    <row r="20" s="610" customFormat="1" ht="13.5"/>
    <row r="21" s="610" customFormat="1" ht="13.5"/>
  </sheetData>
  <mergeCells count="13">
    <mergeCell ref="J4:M4"/>
    <mergeCell ref="N4:Q4"/>
    <mergeCell ref="R4:U4"/>
    <mergeCell ref="A1:V1"/>
    <mergeCell ref="A3:A8"/>
    <mergeCell ref="B3:E3"/>
    <mergeCell ref="F3:I3"/>
    <mergeCell ref="J3:M3"/>
    <mergeCell ref="N3:Q3"/>
    <mergeCell ref="R3:U3"/>
    <mergeCell ref="V3:V8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19"/>
  <sheetViews>
    <sheetView zoomScale="85" zoomScaleNormal="85" zoomScaleSheetLayoutView="85" workbookViewId="0" topLeftCell="A1">
      <selection activeCell="A1" sqref="A1:W1"/>
    </sheetView>
  </sheetViews>
  <sheetFormatPr defaultColWidth="8.88671875" defaultRowHeight="13.5"/>
  <cols>
    <col min="1" max="1" width="10.77734375" style="722" customWidth="1"/>
    <col min="2" max="5" width="7.5546875" style="722" customWidth="1"/>
    <col min="6" max="6" width="7.10546875" style="722" bestFit="1" customWidth="1"/>
    <col min="7" max="8" width="6.21484375" style="722" customWidth="1"/>
    <col min="9" max="9" width="5.6640625" style="722" customWidth="1"/>
    <col min="10" max="10" width="5.99609375" style="722" customWidth="1"/>
    <col min="11" max="13" width="5.77734375" style="722" customWidth="1"/>
    <col min="14" max="14" width="6.5546875" style="722" customWidth="1"/>
    <col min="15" max="15" width="5.77734375" style="722" customWidth="1"/>
    <col min="16" max="17" width="5.3359375" style="722" customWidth="1"/>
    <col min="18" max="20" width="6.6640625" style="722" customWidth="1"/>
    <col min="21" max="21" width="5.99609375" style="722" customWidth="1"/>
    <col min="22" max="22" width="5.77734375" style="722" customWidth="1"/>
    <col min="23" max="23" width="10.10546875" style="722" customWidth="1"/>
    <col min="24" max="16384" width="8.77734375" style="722" customWidth="1"/>
  </cols>
  <sheetData>
    <row r="1" spans="1:23" s="665" customFormat="1" ht="32.25" customHeight="1">
      <c r="A1" s="1091" t="s">
        <v>428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1091"/>
    </row>
    <row r="2" spans="1:23" s="251" customFormat="1" ht="18" customHeight="1">
      <c r="A2" s="251" t="s">
        <v>300</v>
      </c>
      <c r="W2" s="297" t="s">
        <v>1142</v>
      </c>
    </row>
    <row r="3" spans="1:23" s="251" customFormat="1" ht="27" customHeight="1">
      <c r="A3" s="967" t="s">
        <v>250</v>
      </c>
      <c r="B3" s="300" t="s">
        <v>429</v>
      </c>
      <c r="C3" s="924" t="s">
        <v>430</v>
      </c>
      <c r="D3" s="1178"/>
      <c r="E3" s="970"/>
      <c r="F3" s="924" t="s">
        <v>431</v>
      </c>
      <c r="G3" s="937"/>
      <c r="H3" s="937"/>
      <c r="I3" s="937"/>
      <c r="J3" s="970"/>
      <c r="K3" s="1202" t="s">
        <v>432</v>
      </c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70"/>
      <c r="W3" s="956" t="s">
        <v>493</v>
      </c>
    </row>
    <row r="4" spans="1:23" s="251" customFormat="1" ht="27" customHeight="1">
      <c r="A4" s="978"/>
      <c r="B4" s="301"/>
      <c r="C4" s="958" t="s">
        <v>972</v>
      </c>
      <c r="D4" s="925"/>
      <c r="E4" s="968"/>
      <c r="F4" s="915" t="s">
        <v>973</v>
      </c>
      <c r="G4" s="925"/>
      <c r="H4" s="925"/>
      <c r="I4" s="925"/>
      <c r="J4" s="968"/>
      <c r="K4" s="958" t="s">
        <v>433</v>
      </c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68"/>
      <c r="W4" s="957"/>
    </row>
    <row r="5" spans="1:23" s="251" customFormat="1" ht="27" customHeight="1">
      <c r="A5" s="978"/>
      <c r="B5" s="301"/>
      <c r="C5" s="300" t="s">
        <v>974</v>
      </c>
      <c r="D5" s="300" t="s">
        <v>975</v>
      </c>
      <c r="E5" s="300" t="s">
        <v>434</v>
      </c>
      <c r="F5" s="299" t="s">
        <v>976</v>
      </c>
      <c r="G5" s="300" t="s">
        <v>435</v>
      </c>
      <c r="H5" s="489" t="s">
        <v>436</v>
      </c>
      <c r="I5" s="300" t="s">
        <v>437</v>
      </c>
      <c r="J5" s="300" t="s">
        <v>158</v>
      </c>
      <c r="K5" s="1203" t="s">
        <v>111</v>
      </c>
      <c r="L5" s="944"/>
      <c r="M5" s="945"/>
      <c r="N5" s="1203" t="s">
        <v>112</v>
      </c>
      <c r="O5" s="944"/>
      <c r="P5" s="944"/>
      <c r="Q5" s="945"/>
      <c r="R5" s="1203" t="s">
        <v>113</v>
      </c>
      <c r="S5" s="944"/>
      <c r="T5" s="944"/>
      <c r="U5" s="944"/>
      <c r="V5" s="945"/>
      <c r="W5" s="957"/>
    </row>
    <row r="6" spans="1:23" s="251" customFormat="1" ht="27" customHeight="1">
      <c r="A6" s="978"/>
      <c r="B6" s="301"/>
      <c r="C6" s="301"/>
      <c r="D6" s="301"/>
      <c r="E6" s="301"/>
      <c r="F6" s="304" t="s">
        <v>114</v>
      </c>
      <c r="G6" s="301"/>
      <c r="H6" s="301"/>
      <c r="I6" s="301"/>
      <c r="J6" s="301"/>
      <c r="K6" s="726" t="s">
        <v>718</v>
      </c>
      <c r="L6" s="304" t="s">
        <v>520</v>
      </c>
      <c r="M6" s="304" t="s">
        <v>521</v>
      </c>
      <c r="N6" s="957" t="s">
        <v>115</v>
      </c>
      <c r="O6" s="978"/>
      <c r="P6" s="957" t="s">
        <v>116</v>
      </c>
      <c r="Q6" s="978"/>
      <c r="R6" s="304" t="s">
        <v>117</v>
      </c>
      <c r="S6" s="304" t="s">
        <v>118</v>
      </c>
      <c r="T6" s="304" t="s">
        <v>977</v>
      </c>
      <c r="U6" s="304" t="s">
        <v>978</v>
      </c>
      <c r="V6" s="304" t="s">
        <v>158</v>
      </c>
      <c r="W6" s="957"/>
    </row>
    <row r="7" spans="1:23" s="251" customFormat="1" ht="30.75" customHeight="1">
      <c r="A7" s="978"/>
      <c r="B7" s="301"/>
      <c r="C7" s="301"/>
      <c r="D7" s="301"/>
      <c r="E7" s="301"/>
      <c r="F7" s="301"/>
      <c r="G7" s="301"/>
      <c r="H7" s="301"/>
      <c r="I7" s="301"/>
      <c r="J7" s="301"/>
      <c r="K7" s="305"/>
      <c r="L7" s="301"/>
      <c r="M7" s="301"/>
      <c r="N7" s="1204" t="s">
        <v>979</v>
      </c>
      <c r="O7" s="968"/>
      <c r="P7" s="1204" t="s">
        <v>980</v>
      </c>
      <c r="Q7" s="968"/>
      <c r="R7" s="301"/>
      <c r="S7" s="301"/>
      <c r="T7" s="301" t="s">
        <v>981</v>
      </c>
      <c r="U7" s="301"/>
      <c r="V7" s="301"/>
      <c r="W7" s="957"/>
    </row>
    <row r="8" spans="1:23" s="251" customFormat="1" ht="30.75" customHeight="1">
      <c r="A8" s="978"/>
      <c r="B8" s="301" t="s">
        <v>982</v>
      </c>
      <c r="C8" s="301"/>
      <c r="D8" s="301" t="s">
        <v>983</v>
      </c>
      <c r="E8" s="301" t="s">
        <v>624</v>
      </c>
      <c r="F8" s="301" t="s">
        <v>984</v>
      </c>
      <c r="G8" s="301"/>
      <c r="H8" s="301"/>
      <c r="I8" s="301"/>
      <c r="J8" s="301"/>
      <c r="K8" s="305"/>
      <c r="L8" s="301"/>
      <c r="M8" s="301"/>
      <c r="N8" s="300" t="s">
        <v>520</v>
      </c>
      <c r="O8" s="300" t="s">
        <v>521</v>
      </c>
      <c r="P8" s="300" t="s">
        <v>520</v>
      </c>
      <c r="Q8" s="300" t="s">
        <v>521</v>
      </c>
      <c r="R8" s="301" t="s">
        <v>985</v>
      </c>
      <c r="S8" s="301" t="s">
        <v>986</v>
      </c>
      <c r="T8" s="367" t="s">
        <v>987</v>
      </c>
      <c r="U8" s="367" t="s">
        <v>988</v>
      </c>
      <c r="V8" s="301"/>
      <c r="W8" s="957"/>
    </row>
    <row r="9" spans="1:23" s="251" customFormat="1" ht="30.75" customHeight="1">
      <c r="A9" s="968"/>
      <c r="B9" s="365" t="s">
        <v>713</v>
      </c>
      <c r="C9" s="307" t="s">
        <v>989</v>
      </c>
      <c r="D9" s="365" t="s">
        <v>990</v>
      </c>
      <c r="E9" s="727" t="s">
        <v>675</v>
      </c>
      <c r="F9" s="365" t="s">
        <v>990</v>
      </c>
      <c r="G9" s="307" t="s">
        <v>991</v>
      </c>
      <c r="H9" s="365" t="s">
        <v>992</v>
      </c>
      <c r="I9" s="307" t="s">
        <v>515</v>
      </c>
      <c r="J9" s="307" t="s">
        <v>675</v>
      </c>
      <c r="K9" s="302" t="s">
        <v>617</v>
      </c>
      <c r="L9" s="307" t="s">
        <v>523</v>
      </c>
      <c r="M9" s="307" t="s">
        <v>524</v>
      </c>
      <c r="N9" s="307" t="s">
        <v>523</v>
      </c>
      <c r="O9" s="307" t="s">
        <v>524</v>
      </c>
      <c r="P9" s="307" t="s">
        <v>523</v>
      </c>
      <c r="Q9" s="307" t="s">
        <v>524</v>
      </c>
      <c r="R9" s="307" t="s">
        <v>993</v>
      </c>
      <c r="S9" s="307" t="s">
        <v>993</v>
      </c>
      <c r="T9" s="365" t="s">
        <v>993</v>
      </c>
      <c r="U9" s="365" t="s">
        <v>994</v>
      </c>
      <c r="V9" s="307" t="s">
        <v>675</v>
      </c>
      <c r="W9" s="958"/>
    </row>
    <row r="10" spans="1:23" s="277" customFormat="1" ht="34.5" customHeight="1">
      <c r="A10" s="372" t="s">
        <v>222</v>
      </c>
      <c r="B10" s="347">
        <v>8</v>
      </c>
      <c r="C10" s="348">
        <v>247</v>
      </c>
      <c r="D10" s="373" t="s">
        <v>199</v>
      </c>
      <c r="E10" s="373" t="s">
        <v>199</v>
      </c>
      <c r="F10" s="348">
        <v>15</v>
      </c>
      <c r="G10" s="373" t="s">
        <v>199</v>
      </c>
      <c r="H10" s="348">
        <v>3</v>
      </c>
      <c r="I10" s="348">
        <v>2</v>
      </c>
      <c r="J10" s="348">
        <v>10</v>
      </c>
      <c r="K10" s="348">
        <v>247</v>
      </c>
      <c r="L10" s="348">
        <v>146</v>
      </c>
      <c r="M10" s="348">
        <v>101</v>
      </c>
      <c r="N10" s="445">
        <v>48</v>
      </c>
      <c r="O10" s="445">
        <v>28</v>
      </c>
      <c r="P10" s="445">
        <v>98</v>
      </c>
      <c r="Q10" s="445">
        <v>73</v>
      </c>
      <c r="R10" s="348">
        <v>13</v>
      </c>
      <c r="S10" s="348">
        <v>1</v>
      </c>
      <c r="T10" s="375" t="s">
        <v>199</v>
      </c>
      <c r="U10" s="348">
        <v>177</v>
      </c>
      <c r="V10" s="445">
        <v>56</v>
      </c>
      <c r="W10" s="276" t="s">
        <v>222</v>
      </c>
    </row>
    <row r="11" spans="1:23" s="277" customFormat="1" ht="34.5" customHeight="1">
      <c r="A11" s="372" t="s">
        <v>194</v>
      </c>
      <c r="B11" s="347">
        <v>9</v>
      </c>
      <c r="C11" s="348">
        <v>305</v>
      </c>
      <c r="D11" s="373">
        <v>8</v>
      </c>
      <c r="E11" s="373">
        <v>8</v>
      </c>
      <c r="F11" s="348">
        <v>12</v>
      </c>
      <c r="G11" s="373" t="s">
        <v>199</v>
      </c>
      <c r="H11" s="348">
        <v>10</v>
      </c>
      <c r="I11" s="348">
        <v>4</v>
      </c>
      <c r="J11" s="348">
        <v>1</v>
      </c>
      <c r="K11" s="348">
        <v>313</v>
      </c>
      <c r="L11" s="348">
        <v>186</v>
      </c>
      <c r="M11" s="348">
        <v>127</v>
      </c>
      <c r="N11" s="445">
        <v>54</v>
      </c>
      <c r="O11" s="445">
        <v>33</v>
      </c>
      <c r="P11" s="445">
        <v>132</v>
      </c>
      <c r="Q11" s="445">
        <v>94</v>
      </c>
      <c r="R11" s="348">
        <v>17</v>
      </c>
      <c r="S11" s="348">
        <v>2</v>
      </c>
      <c r="T11" s="375" t="s">
        <v>199</v>
      </c>
      <c r="U11" s="348">
        <v>233</v>
      </c>
      <c r="V11" s="445">
        <v>61</v>
      </c>
      <c r="W11" s="276" t="s">
        <v>194</v>
      </c>
    </row>
    <row r="12" spans="1:23" s="277" customFormat="1" ht="34.5" customHeight="1">
      <c r="A12" s="372" t="s">
        <v>195</v>
      </c>
      <c r="B12" s="347">
        <v>9</v>
      </c>
      <c r="C12" s="348">
        <v>330</v>
      </c>
      <c r="D12" s="373">
        <v>7</v>
      </c>
      <c r="E12" s="373" t="s">
        <v>197</v>
      </c>
      <c r="F12" s="348">
        <v>10</v>
      </c>
      <c r="G12" s="373" t="s">
        <v>197</v>
      </c>
      <c r="H12" s="348">
        <v>3</v>
      </c>
      <c r="I12" s="348">
        <v>4</v>
      </c>
      <c r="J12" s="348">
        <v>0</v>
      </c>
      <c r="K12" s="348">
        <v>337</v>
      </c>
      <c r="L12" s="348">
        <v>192</v>
      </c>
      <c r="M12" s="348">
        <v>145</v>
      </c>
      <c r="N12" s="445">
        <v>55</v>
      </c>
      <c r="O12" s="445">
        <v>35</v>
      </c>
      <c r="P12" s="445">
        <v>137</v>
      </c>
      <c r="Q12" s="445">
        <v>110</v>
      </c>
      <c r="R12" s="348">
        <v>18</v>
      </c>
      <c r="S12" s="348">
        <v>2</v>
      </c>
      <c r="T12" s="375" t="s">
        <v>197</v>
      </c>
      <c r="U12" s="348">
        <v>260</v>
      </c>
      <c r="V12" s="445">
        <v>57</v>
      </c>
      <c r="W12" s="276" t="s">
        <v>195</v>
      </c>
    </row>
    <row r="13" spans="1:23" s="284" customFormat="1" ht="34.5" customHeight="1">
      <c r="A13" s="377" t="s">
        <v>224</v>
      </c>
      <c r="B13" s="280">
        <v>9</v>
      </c>
      <c r="C13" s="280">
        <v>354</v>
      </c>
      <c r="D13" s="280">
        <v>11</v>
      </c>
      <c r="E13" s="280">
        <v>0</v>
      </c>
      <c r="F13" s="280">
        <v>5</v>
      </c>
      <c r="G13" s="280">
        <f>G14+G15</f>
        <v>0</v>
      </c>
      <c r="H13" s="280">
        <v>3</v>
      </c>
      <c r="I13" s="280">
        <v>0</v>
      </c>
      <c r="J13" s="280">
        <f>J14+J15</f>
        <v>0</v>
      </c>
      <c r="K13" s="280">
        <v>365</v>
      </c>
      <c r="L13" s="280">
        <v>208</v>
      </c>
      <c r="M13" s="280">
        <v>157</v>
      </c>
      <c r="N13" s="280">
        <v>61</v>
      </c>
      <c r="O13" s="280">
        <v>38</v>
      </c>
      <c r="P13" s="280">
        <v>147</v>
      </c>
      <c r="Q13" s="280">
        <v>119</v>
      </c>
      <c r="R13" s="280">
        <v>18</v>
      </c>
      <c r="S13" s="280">
        <v>2</v>
      </c>
      <c r="T13" s="280">
        <f>T14+T15</f>
        <v>0</v>
      </c>
      <c r="U13" s="280">
        <v>283</v>
      </c>
      <c r="V13" s="318">
        <v>62</v>
      </c>
      <c r="W13" s="283" t="s">
        <v>224</v>
      </c>
    </row>
    <row r="14" spans="1:23" s="290" customFormat="1" ht="34.5" customHeight="1">
      <c r="A14" s="380" t="s">
        <v>248</v>
      </c>
      <c r="B14" s="729">
        <v>9</v>
      </c>
      <c r="C14" s="730">
        <v>358</v>
      </c>
      <c r="D14" s="730">
        <v>9</v>
      </c>
      <c r="E14" s="724">
        <v>0</v>
      </c>
      <c r="F14" s="730">
        <v>9</v>
      </c>
      <c r="G14" s="730">
        <f>G15+G16</f>
        <v>0</v>
      </c>
      <c r="H14" s="730">
        <v>7</v>
      </c>
      <c r="I14" s="730">
        <v>3</v>
      </c>
      <c r="J14" s="730">
        <f>J15+J16</f>
        <v>0</v>
      </c>
      <c r="K14" s="730">
        <v>367</v>
      </c>
      <c r="L14" s="730">
        <v>221</v>
      </c>
      <c r="M14" s="730">
        <v>146</v>
      </c>
      <c r="N14" s="730">
        <v>60</v>
      </c>
      <c r="O14" s="730">
        <v>27</v>
      </c>
      <c r="P14" s="730">
        <v>161</v>
      </c>
      <c r="Q14" s="730">
        <v>119</v>
      </c>
      <c r="R14" s="730">
        <v>30</v>
      </c>
      <c r="S14" s="730">
        <v>2</v>
      </c>
      <c r="T14" s="730">
        <f>T15+T16</f>
        <v>0</v>
      </c>
      <c r="U14" s="730">
        <v>256</v>
      </c>
      <c r="V14" s="728">
        <v>79</v>
      </c>
      <c r="W14" s="289" t="s">
        <v>248</v>
      </c>
    </row>
    <row r="15" spans="1:23" s="363" customFormat="1" ht="18" customHeight="1">
      <c r="A15" s="604" t="s">
        <v>119</v>
      </c>
      <c r="W15" s="657" t="s">
        <v>120</v>
      </c>
    </row>
    <row r="16" s="610" customFormat="1" ht="13.5"/>
    <row r="17" s="610" customFormat="1" ht="13.5"/>
    <row r="18" s="610" customFormat="1" ht="13.5"/>
    <row r="19" spans="15:20" s="610" customFormat="1" ht="13.5">
      <c r="O19" s="251"/>
      <c r="P19" s="251"/>
      <c r="Q19" s="251"/>
      <c r="R19" s="251"/>
      <c r="S19" s="251"/>
      <c r="T19" s="297"/>
    </row>
    <row r="20" s="610" customFormat="1" ht="13.5"/>
    <row r="21" s="610" customFormat="1" ht="13.5"/>
    <row r="22" s="610" customFormat="1" ht="13.5"/>
    <row r="23" s="610" customFormat="1" ht="13.5"/>
    <row r="24" s="610" customFormat="1" ht="13.5"/>
    <row r="25" s="610" customFormat="1" ht="13.5"/>
    <row r="26" s="610" customFormat="1" ht="13.5"/>
    <row r="27" s="610" customFormat="1" ht="13.5"/>
    <row r="28" s="610" customFormat="1" ht="13.5"/>
    <row r="29" s="610" customFormat="1" ht="13.5"/>
    <row r="30" s="610" customFormat="1" ht="13.5"/>
    <row r="31" s="610" customFormat="1" ht="13.5"/>
    <row r="32" s="610" customFormat="1" ht="13.5"/>
    <row r="33" s="610" customFormat="1" ht="13.5"/>
    <row r="34" s="610" customFormat="1" ht="13.5"/>
    <row r="35" s="610" customFormat="1" ht="13.5"/>
    <row r="36" s="610" customFormat="1" ht="13.5"/>
    <row r="37" s="610" customFormat="1" ht="13.5"/>
    <row r="38" s="610" customFormat="1" ht="13.5"/>
    <row r="39" s="610" customFormat="1" ht="13.5"/>
    <row r="40" s="610" customFormat="1" ht="13.5"/>
    <row r="41" s="610" customFormat="1" ht="13.5"/>
  </sheetData>
  <mergeCells count="16">
    <mergeCell ref="N7:O7"/>
    <mergeCell ref="P7:Q7"/>
    <mergeCell ref="N5:Q5"/>
    <mergeCell ref="R5:V5"/>
    <mergeCell ref="N6:O6"/>
    <mergeCell ref="P6:Q6"/>
    <mergeCell ref="A1:W1"/>
    <mergeCell ref="A3:A9"/>
    <mergeCell ref="C3:E3"/>
    <mergeCell ref="F3:J3"/>
    <mergeCell ref="K3:V3"/>
    <mergeCell ref="W3:W9"/>
    <mergeCell ref="C4:E4"/>
    <mergeCell ref="F4:J4"/>
    <mergeCell ref="K4:V4"/>
    <mergeCell ref="K5:M5"/>
  </mergeCells>
  <printOptions/>
  <pageMargins left="0.51" right="0.33" top="0.984251968503937" bottom="0.984251968503937" header="0.5118110236220472" footer="0.5118110236220472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12"/>
  <sheetViews>
    <sheetView zoomScale="70" zoomScaleNormal="70" zoomScaleSheetLayoutView="70" workbookViewId="0" topLeftCell="A1">
      <selection activeCell="A1" sqref="A1:Z1"/>
    </sheetView>
  </sheetViews>
  <sheetFormatPr defaultColWidth="8.88671875" defaultRowHeight="13.5"/>
  <cols>
    <col min="1" max="1" width="11.6640625" style="363" customWidth="1"/>
    <col min="2" max="2" width="6.4453125" style="363" customWidth="1"/>
    <col min="3" max="4" width="5.3359375" style="363" customWidth="1"/>
    <col min="5" max="5" width="7.5546875" style="363" customWidth="1"/>
    <col min="6" max="7" width="7.3359375" style="363" bestFit="1" customWidth="1"/>
    <col min="8" max="8" width="6.77734375" style="363" customWidth="1"/>
    <col min="9" max="9" width="7.21484375" style="363" customWidth="1"/>
    <col min="10" max="10" width="7.6640625" style="363" customWidth="1"/>
    <col min="11" max="11" width="5.77734375" style="363" customWidth="1"/>
    <col min="12" max="12" width="5.5546875" style="363" customWidth="1"/>
    <col min="13" max="13" width="5.10546875" style="363" customWidth="1"/>
    <col min="14" max="14" width="7.88671875" style="363" customWidth="1"/>
    <col min="15" max="15" width="5.77734375" style="363" customWidth="1"/>
    <col min="16" max="16" width="4.77734375" style="363" customWidth="1"/>
    <col min="17" max="17" width="5.99609375" style="363" customWidth="1"/>
    <col min="18" max="18" width="6.3359375" style="363" customWidth="1"/>
    <col min="19" max="19" width="4.5546875" style="363" customWidth="1"/>
    <col min="20" max="25" width="5.10546875" style="363" customWidth="1"/>
    <col min="26" max="26" width="13.99609375" style="363" customWidth="1"/>
    <col min="27" max="16384" width="7.10546875" style="363" customWidth="1"/>
  </cols>
  <sheetData>
    <row r="1" spans="1:26" ht="32.25" customHeight="1">
      <c r="A1" s="1091" t="s">
        <v>995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1091"/>
      <c r="X1" s="1091"/>
      <c r="Y1" s="1091"/>
      <c r="Z1" s="1091"/>
    </row>
    <row r="2" spans="1:26" s="251" customFormat="1" ht="20.25" customHeight="1">
      <c r="A2" s="251" t="s">
        <v>640</v>
      </c>
      <c r="Z2" s="297" t="s">
        <v>641</v>
      </c>
    </row>
    <row r="3" spans="1:26" ht="38.25" customHeight="1">
      <c r="A3" s="1004" t="s">
        <v>250</v>
      </c>
      <c r="B3" s="1207" t="s">
        <v>121</v>
      </c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1208"/>
      <c r="S3" s="1209"/>
      <c r="T3" s="1207" t="s">
        <v>122</v>
      </c>
      <c r="U3" s="1208"/>
      <c r="V3" s="1208"/>
      <c r="W3" s="1208"/>
      <c r="X3" s="1208"/>
      <c r="Y3" s="1209"/>
      <c r="Z3" s="1011" t="s">
        <v>493</v>
      </c>
    </row>
    <row r="4" spans="1:26" ht="77.25" customHeight="1">
      <c r="A4" s="1006"/>
      <c r="B4" s="731" t="s">
        <v>123</v>
      </c>
      <c r="C4" s="732" t="s">
        <v>124</v>
      </c>
      <c r="D4" s="732" t="s">
        <v>125</v>
      </c>
      <c r="E4" s="732" t="s">
        <v>126</v>
      </c>
      <c r="F4" s="732" t="s">
        <v>127</v>
      </c>
      <c r="G4" s="732" t="s">
        <v>128</v>
      </c>
      <c r="H4" s="732" t="s">
        <v>129</v>
      </c>
      <c r="I4" s="732" t="s">
        <v>130</v>
      </c>
      <c r="J4" s="732" t="s">
        <v>131</v>
      </c>
      <c r="K4" s="732" t="s">
        <v>132</v>
      </c>
      <c r="L4" s="732" t="s">
        <v>133</v>
      </c>
      <c r="M4" s="732" t="s">
        <v>134</v>
      </c>
      <c r="N4" s="732" t="s">
        <v>135</v>
      </c>
      <c r="O4" s="732" t="s">
        <v>136</v>
      </c>
      <c r="P4" s="732" t="s">
        <v>137</v>
      </c>
      <c r="Q4" s="732" t="s">
        <v>138</v>
      </c>
      <c r="R4" s="732" t="s">
        <v>139</v>
      </c>
      <c r="S4" s="732" t="s">
        <v>140</v>
      </c>
      <c r="T4" s="733" t="s">
        <v>141</v>
      </c>
      <c r="U4" s="733" t="s">
        <v>142</v>
      </c>
      <c r="V4" s="733" t="s">
        <v>143</v>
      </c>
      <c r="W4" s="733" t="s">
        <v>144</v>
      </c>
      <c r="X4" s="733" t="s">
        <v>145</v>
      </c>
      <c r="Y4" s="733" t="s">
        <v>146</v>
      </c>
      <c r="Z4" s="1013"/>
    </row>
    <row r="5" spans="1:27" s="277" customFormat="1" ht="26.25" customHeight="1">
      <c r="A5" s="372" t="s">
        <v>222</v>
      </c>
      <c r="B5" s="734">
        <f>SUM(C5:D5)</f>
        <v>16469</v>
      </c>
      <c r="C5" s="348">
        <v>9474</v>
      </c>
      <c r="D5" s="348">
        <v>6995</v>
      </c>
      <c r="E5" s="445">
        <v>7617</v>
      </c>
      <c r="F5" s="445">
        <v>1660</v>
      </c>
      <c r="G5" s="445">
        <v>2297</v>
      </c>
      <c r="H5" s="1205">
        <v>1823</v>
      </c>
      <c r="I5" s="1205"/>
      <c r="J5" s="476">
        <v>1404</v>
      </c>
      <c r="K5" s="348">
        <v>123</v>
      </c>
      <c r="L5" s="348">
        <v>661</v>
      </c>
      <c r="M5" s="348">
        <v>389</v>
      </c>
      <c r="N5" s="348">
        <v>142</v>
      </c>
      <c r="O5" s="348">
        <v>108</v>
      </c>
      <c r="P5" s="348">
        <v>72</v>
      </c>
      <c r="Q5" s="348">
        <v>12</v>
      </c>
      <c r="R5" s="348">
        <v>66</v>
      </c>
      <c r="S5" s="348">
        <v>95</v>
      </c>
      <c r="T5" s="735">
        <v>2236</v>
      </c>
      <c r="U5" s="735">
        <v>2637</v>
      </c>
      <c r="V5" s="735">
        <v>3111</v>
      </c>
      <c r="W5" s="735">
        <v>2253</v>
      </c>
      <c r="X5" s="735">
        <v>2620</v>
      </c>
      <c r="Y5" s="735">
        <v>3612</v>
      </c>
      <c r="Z5" s="276" t="s">
        <v>222</v>
      </c>
      <c r="AA5" s="736"/>
    </row>
    <row r="6" spans="1:27" s="721" customFormat="1" ht="26.25" customHeight="1">
      <c r="A6" s="372" t="s">
        <v>223</v>
      </c>
      <c r="B6" s="737">
        <v>18038</v>
      </c>
      <c r="C6" s="348">
        <v>10179</v>
      </c>
      <c r="D6" s="348">
        <v>7859</v>
      </c>
      <c r="E6" s="348">
        <v>8303</v>
      </c>
      <c r="F6" s="348">
        <v>1873</v>
      </c>
      <c r="G6" s="348">
        <v>2455</v>
      </c>
      <c r="H6" s="1206">
        <v>2120</v>
      </c>
      <c r="I6" s="1206"/>
      <c r="J6" s="348">
        <v>1478</v>
      </c>
      <c r="K6" s="348">
        <v>145</v>
      </c>
      <c r="L6" s="348">
        <v>714</v>
      </c>
      <c r="M6" s="348">
        <v>415</v>
      </c>
      <c r="N6" s="348">
        <v>141</v>
      </c>
      <c r="O6" s="348">
        <v>121</v>
      </c>
      <c r="P6" s="348">
        <v>74</v>
      </c>
      <c r="Q6" s="348">
        <v>12</v>
      </c>
      <c r="R6" s="348">
        <v>79</v>
      </c>
      <c r="S6" s="348">
        <v>108</v>
      </c>
      <c r="T6" s="348">
        <v>2429</v>
      </c>
      <c r="U6" s="348">
        <v>2780</v>
      </c>
      <c r="V6" s="348">
        <v>3313</v>
      </c>
      <c r="W6" s="348">
        <v>2547</v>
      </c>
      <c r="X6" s="348">
        <v>3041</v>
      </c>
      <c r="Y6" s="374">
        <v>3928</v>
      </c>
      <c r="Z6" s="276" t="s">
        <v>223</v>
      </c>
      <c r="AA6" s="450"/>
    </row>
    <row r="7" spans="1:27" s="721" customFormat="1" ht="26.25" customHeight="1">
      <c r="A7" s="372" t="s">
        <v>195</v>
      </c>
      <c r="B7" s="737">
        <v>19428</v>
      </c>
      <c r="C7" s="348">
        <v>10776</v>
      </c>
      <c r="D7" s="348">
        <v>8652</v>
      </c>
      <c r="E7" s="348">
        <v>8776</v>
      </c>
      <c r="F7" s="348">
        <v>2085</v>
      </c>
      <c r="G7" s="348">
        <v>2610</v>
      </c>
      <c r="H7" s="348">
        <v>2304</v>
      </c>
      <c r="I7" s="348">
        <v>176</v>
      </c>
      <c r="J7" s="348">
        <v>1543</v>
      </c>
      <c r="K7" s="348">
        <v>168</v>
      </c>
      <c r="L7" s="348">
        <v>767</v>
      </c>
      <c r="M7" s="348">
        <v>445</v>
      </c>
      <c r="N7" s="348">
        <v>137</v>
      </c>
      <c r="O7" s="348">
        <v>132</v>
      </c>
      <c r="P7" s="348">
        <v>74</v>
      </c>
      <c r="Q7" s="348">
        <v>12</v>
      </c>
      <c r="R7" s="348">
        <v>83</v>
      </c>
      <c r="S7" s="348">
        <v>116</v>
      </c>
      <c r="T7" s="348">
        <v>2594</v>
      </c>
      <c r="U7" s="348">
        <v>2848</v>
      </c>
      <c r="V7" s="348">
        <v>3574</v>
      </c>
      <c r="W7" s="348">
        <v>2802</v>
      </c>
      <c r="X7" s="348">
        <v>3384</v>
      </c>
      <c r="Y7" s="348">
        <v>4226</v>
      </c>
      <c r="Z7" s="276" t="s">
        <v>195</v>
      </c>
      <c r="AA7" s="450"/>
    </row>
    <row r="8" spans="1:27" s="721" customFormat="1" ht="26.25" customHeight="1">
      <c r="A8" s="474" t="s">
        <v>444</v>
      </c>
      <c r="B8" s="738">
        <v>21042</v>
      </c>
      <c r="C8" s="280">
        <v>11479</v>
      </c>
      <c r="D8" s="280">
        <v>9563</v>
      </c>
      <c r="E8" s="280">
        <v>9486</v>
      </c>
      <c r="F8" s="280">
        <v>2253</v>
      </c>
      <c r="G8" s="280">
        <v>2742</v>
      </c>
      <c r="H8" s="280">
        <v>2646</v>
      </c>
      <c r="I8" s="280">
        <v>190</v>
      </c>
      <c r="J8" s="280">
        <v>1643</v>
      </c>
      <c r="K8" s="280">
        <v>185</v>
      </c>
      <c r="L8" s="280">
        <v>834</v>
      </c>
      <c r="M8" s="280">
        <v>483</v>
      </c>
      <c r="N8" s="280">
        <v>128</v>
      </c>
      <c r="O8" s="280">
        <v>150</v>
      </c>
      <c r="P8" s="280">
        <v>69</v>
      </c>
      <c r="Q8" s="280">
        <v>15</v>
      </c>
      <c r="R8" s="280">
        <v>93</v>
      </c>
      <c r="S8" s="280">
        <v>125</v>
      </c>
      <c r="T8" s="280">
        <v>2717</v>
      </c>
      <c r="U8" s="280">
        <v>2937</v>
      </c>
      <c r="V8" s="280">
        <v>3896</v>
      </c>
      <c r="W8" s="280">
        <v>3192</v>
      </c>
      <c r="X8" s="280">
        <v>3809</v>
      </c>
      <c r="Y8" s="280">
        <v>4491</v>
      </c>
      <c r="Z8" s="480" t="s">
        <v>444</v>
      </c>
      <c r="AA8" s="450"/>
    </row>
    <row r="9" spans="1:27" s="290" customFormat="1" ht="26.25" customHeight="1">
      <c r="A9" s="482" t="s">
        <v>196</v>
      </c>
      <c r="B9" s="742">
        <f>SUM(C9:D9)</f>
        <v>21817</v>
      </c>
      <c r="C9" s="724">
        <v>11863</v>
      </c>
      <c r="D9" s="724">
        <v>9954</v>
      </c>
      <c r="E9" s="724">
        <v>9736</v>
      </c>
      <c r="F9" s="724">
        <v>2324</v>
      </c>
      <c r="G9" s="724">
        <v>2783</v>
      </c>
      <c r="H9" s="724">
        <v>2895</v>
      </c>
      <c r="I9" s="724">
        <v>195</v>
      </c>
      <c r="J9" s="724">
        <v>1715</v>
      </c>
      <c r="K9" s="724">
        <v>201</v>
      </c>
      <c r="L9" s="724">
        <v>858</v>
      </c>
      <c r="M9" s="724">
        <v>527</v>
      </c>
      <c r="N9" s="724">
        <v>106</v>
      </c>
      <c r="O9" s="724">
        <v>164</v>
      </c>
      <c r="P9" s="724">
        <v>65</v>
      </c>
      <c r="Q9" s="724">
        <v>18</v>
      </c>
      <c r="R9" s="724">
        <v>100</v>
      </c>
      <c r="S9" s="724">
        <v>130</v>
      </c>
      <c r="T9" s="724">
        <v>2652</v>
      </c>
      <c r="U9" s="724">
        <v>2880</v>
      </c>
      <c r="V9" s="724">
        <v>4043</v>
      </c>
      <c r="W9" s="724">
        <v>3489</v>
      </c>
      <c r="X9" s="724">
        <v>4067</v>
      </c>
      <c r="Y9" s="725">
        <v>4686</v>
      </c>
      <c r="Z9" s="484" t="s">
        <v>248</v>
      </c>
      <c r="AA9" s="741"/>
    </row>
    <row r="10" spans="1:26" ht="18" customHeight="1">
      <c r="A10" s="457" t="s">
        <v>119</v>
      </c>
      <c r="B10" s="251"/>
      <c r="C10" s="251"/>
      <c r="Z10" s="657" t="s">
        <v>147</v>
      </c>
    </row>
    <row r="11" spans="1:22" ht="12.75">
      <c r="A11" s="739"/>
      <c r="T11" s="740"/>
      <c r="V11" s="740"/>
    </row>
    <row r="12" ht="12.75">
      <c r="V12" s="740"/>
    </row>
  </sheetData>
  <mergeCells count="7">
    <mergeCell ref="H5:I5"/>
    <mergeCell ref="H6:I6"/>
    <mergeCell ref="A1:Z1"/>
    <mergeCell ref="A3:A4"/>
    <mergeCell ref="B3:S3"/>
    <mergeCell ref="T3:Y3"/>
    <mergeCell ref="Z3:Z4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4"/>
  <sheetViews>
    <sheetView zoomScale="85" zoomScaleNormal="85" workbookViewId="0" topLeftCell="A1">
      <selection activeCell="A1" sqref="A1:R1"/>
    </sheetView>
  </sheetViews>
  <sheetFormatPr defaultColWidth="8.88671875" defaultRowHeight="13.5"/>
  <cols>
    <col min="1" max="1" width="7.77734375" style="363" customWidth="1"/>
    <col min="2" max="17" width="7.4453125" style="363" customWidth="1"/>
    <col min="18" max="18" width="8.3359375" style="363" customWidth="1"/>
    <col min="19" max="16384" width="7.10546875" style="363" customWidth="1"/>
  </cols>
  <sheetData>
    <row r="1" spans="1:18" ht="32.25" customHeight="1">
      <c r="A1" s="1091" t="s">
        <v>14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</row>
    <row r="2" spans="1:18" s="251" customFormat="1" ht="18" customHeight="1">
      <c r="A2" s="251" t="s">
        <v>15</v>
      </c>
      <c r="R2" s="297" t="s">
        <v>399</v>
      </c>
    </row>
    <row r="3" spans="1:18" s="251" customFormat="1" ht="24.75" customHeight="1">
      <c r="A3" s="967" t="s">
        <v>400</v>
      </c>
      <c r="B3" s="936" t="s">
        <v>16</v>
      </c>
      <c r="C3" s="937"/>
      <c r="D3" s="937"/>
      <c r="E3" s="970"/>
      <c r="F3" s="936" t="s">
        <v>17</v>
      </c>
      <c r="G3" s="937"/>
      <c r="H3" s="937"/>
      <c r="I3" s="970"/>
      <c r="J3" s="936" t="s">
        <v>18</v>
      </c>
      <c r="K3" s="937"/>
      <c r="L3" s="937"/>
      <c r="M3" s="970"/>
      <c r="N3" s="936" t="s">
        <v>19</v>
      </c>
      <c r="O3" s="937"/>
      <c r="P3" s="937"/>
      <c r="Q3" s="970"/>
      <c r="R3" s="975" t="s">
        <v>406</v>
      </c>
    </row>
    <row r="4" spans="1:18" s="251" customFormat="1" ht="24.75" customHeight="1">
      <c r="A4" s="978"/>
      <c r="B4" s="958" t="s">
        <v>407</v>
      </c>
      <c r="C4" s="925"/>
      <c r="D4" s="925"/>
      <c r="E4" s="968"/>
      <c r="F4" s="915" t="s">
        <v>20</v>
      </c>
      <c r="G4" s="925"/>
      <c r="H4" s="925"/>
      <c r="I4" s="968"/>
      <c r="J4" s="915" t="s">
        <v>21</v>
      </c>
      <c r="K4" s="925"/>
      <c r="L4" s="925"/>
      <c r="M4" s="968"/>
      <c r="N4" s="915" t="s">
        <v>22</v>
      </c>
      <c r="O4" s="925"/>
      <c r="P4" s="925"/>
      <c r="Q4" s="968"/>
      <c r="R4" s="976"/>
    </row>
    <row r="5" spans="1:18" s="251" customFormat="1" ht="24.75" customHeight="1">
      <c r="A5" s="978"/>
      <c r="B5" s="364" t="s">
        <v>23</v>
      </c>
      <c r="C5" s="364" t="s">
        <v>24</v>
      </c>
      <c r="D5" s="364" t="s">
        <v>25</v>
      </c>
      <c r="E5" s="364" t="s">
        <v>415</v>
      </c>
      <c r="F5" s="364" t="s">
        <v>23</v>
      </c>
      <c r="G5" s="364" t="s">
        <v>24</v>
      </c>
      <c r="H5" s="364" t="s">
        <v>25</v>
      </c>
      <c r="I5" s="364" t="s">
        <v>415</v>
      </c>
      <c r="J5" s="364" t="s">
        <v>23</v>
      </c>
      <c r="K5" s="364" t="s">
        <v>24</v>
      </c>
      <c r="L5" s="364" t="s">
        <v>25</v>
      </c>
      <c r="M5" s="364" t="s">
        <v>415</v>
      </c>
      <c r="N5" s="364" t="s">
        <v>23</v>
      </c>
      <c r="O5" s="364" t="s">
        <v>24</v>
      </c>
      <c r="P5" s="364" t="s">
        <v>25</v>
      </c>
      <c r="Q5" s="364" t="s">
        <v>415</v>
      </c>
      <c r="R5" s="976"/>
    </row>
    <row r="6" spans="1:18" s="251" customFormat="1" ht="24.75" customHeight="1">
      <c r="A6" s="978"/>
      <c r="B6" s="301" t="s">
        <v>416</v>
      </c>
      <c r="C6" s="301"/>
      <c r="D6" s="301"/>
      <c r="E6" s="366" t="s">
        <v>417</v>
      </c>
      <c r="F6" s="301" t="s">
        <v>416</v>
      </c>
      <c r="G6" s="301"/>
      <c r="H6" s="301"/>
      <c r="I6" s="366" t="s">
        <v>417</v>
      </c>
      <c r="J6" s="301" t="s">
        <v>416</v>
      </c>
      <c r="K6" s="301"/>
      <c r="L6" s="301"/>
      <c r="M6" s="366" t="s">
        <v>417</v>
      </c>
      <c r="N6" s="301" t="s">
        <v>416</v>
      </c>
      <c r="O6" s="301"/>
      <c r="P6" s="301"/>
      <c r="Q6" s="366" t="s">
        <v>417</v>
      </c>
      <c r="R6" s="976"/>
    </row>
    <row r="7" spans="1:18" s="251" customFormat="1" ht="24.75" customHeight="1">
      <c r="A7" s="978"/>
      <c r="B7" s="301" t="s">
        <v>419</v>
      </c>
      <c r="C7" s="301"/>
      <c r="D7" s="301"/>
      <c r="E7" s="301" t="s">
        <v>26</v>
      </c>
      <c r="F7" s="301" t="s">
        <v>419</v>
      </c>
      <c r="G7" s="301"/>
      <c r="H7" s="301"/>
      <c r="I7" s="301" t="s">
        <v>26</v>
      </c>
      <c r="J7" s="301" t="s">
        <v>419</v>
      </c>
      <c r="K7" s="301"/>
      <c r="L7" s="301"/>
      <c r="M7" s="301" t="s">
        <v>26</v>
      </c>
      <c r="N7" s="301" t="s">
        <v>419</v>
      </c>
      <c r="O7" s="301"/>
      <c r="P7" s="301"/>
      <c r="Q7" s="301" t="s">
        <v>26</v>
      </c>
      <c r="R7" s="976"/>
    </row>
    <row r="8" spans="1:18" s="251" customFormat="1" ht="24.75" customHeight="1">
      <c r="A8" s="968"/>
      <c r="B8" s="307" t="s">
        <v>421</v>
      </c>
      <c r="C8" s="307" t="s">
        <v>422</v>
      </c>
      <c r="D8" s="307" t="s">
        <v>423</v>
      </c>
      <c r="E8" s="307" t="s">
        <v>27</v>
      </c>
      <c r="F8" s="307" t="s">
        <v>28</v>
      </c>
      <c r="G8" s="307" t="s">
        <v>422</v>
      </c>
      <c r="H8" s="307" t="s">
        <v>423</v>
      </c>
      <c r="I8" s="307" t="s">
        <v>27</v>
      </c>
      <c r="J8" s="307" t="s">
        <v>28</v>
      </c>
      <c r="K8" s="307" t="s">
        <v>422</v>
      </c>
      <c r="L8" s="307" t="s">
        <v>423</v>
      </c>
      <c r="M8" s="307" t="s">
        <v>27</v>
      </c>
      <c r="N8" s="307" t="s">
        <v>28</v>
      </c>
      <c r="O8" s="307" t="s">
        <v>422</v>
      </c>
      <c r="P8" s="307" t="s">
        <v>423</v>
      </c>
      <c r="Q8" s="307" t="s">
        <v>27</v>
      </c>
      <c r="R8" s="972"/>
    </row>
    <row r="9" spans="1:18" s="721" customFormat="1" ht="27.75" customHeight="1">
      <c r="A9" s="372" t="s">
        <v>425</v>
      </c>
      <c r="B9" s="348">
        <v>1</v>
      </c>
      <c r="C9" s="348">
        <v>26</v>
      </c>
      <c r="D9" s="348">
        <v>27</v>
      </c>
      <c r="E9" s="374">
        <v>84</v>
      </c>
      <c r="F9" s="348">
        <v>0</v>
      </c>
      <c r="G9" s="348">
        <v>0</v>
      </c>
      <c r="H9" s="348">
        <v>0</v>
      </c>
      <c r="I9" s="348">
        <v>0</v>
      </c>
      <c r="J9" s="347">
        <v>0</v>
      </c>
      <c r="K9" s="348">
        <v>0</v>
      </c>
      <c r="L9" s="348">
        <v>0</v>
      </c>
      <c r="M9" s="374">
        <v>0</v>
      </c>
      <c r="N9" s="348">
        <v>0</v>
      </c>
      <c r="O9" s="348">
        <v>0</v>
      </c>
      <c r="P9" s="348">
        <v>0</v>
      </c>
      <c r="Q9" s="374">
        <v>0</v>
      </c>
      <c r="R9" s="276" t="s">
        <v>425</v>
      </c>
    </row>
    <row r="10" spans="1:18" s="721" customFormat="1" ht="27.75" customHeight="1">
      <c r="A10" s="372" t="s">
        <v>194</v>
      </c>
      <c r="B10" s="348">
        <v>1</v>
      </c>
      <c r="C10" s="348">
        <v>398</v>
      </c>
      <c r="D10" s="348">
        <v>382</v>
      </c>
      <c r="E10" s="374">
        <v>105</v>
      </c>
      <c r="F10" s="348">
        <v>0</v>
      </c>
      <c r="G10" s="348">
        <v>0</v>
      </c>
      <c r="H10" s="348">
        <v>0</v>
      </c>
      <c r="I10" s="348">
        <v>0</v>
      </c>
      <c r="J10" s="347">
        <v>0</v>
      </c>
      <c r="K10" s="348">
        <v>0</v>
      </c>
      <c r="L10" s="348">
        <v>0</v>
      </c>
      <c r="M10" s="374">
        <v>0</v>
      </c>
      <c r="N10" s="348">
        <v>0</v>
      </c>
      <c r="O10" s="348">
        <v>0</v>
      </c>
      <c r="P10" s="348">
        <v>0</v>
      </c>
      <c r="Q10" s="374">
        <v>0</v>
      </c>
      <c r="R10" s="276" t="s">
        <v>194</v>
      </c>
    </row>
    <row r="11" spans="1:18" s="721" customFormat="1" ht="27.75" customHeight="1">
      <c r="A11" s="372" t="s">
        <v>195</v>
      </c>
      <c r="B11" s="348">
        <v>1</v>
      </c>
      <c r="C11" s="348">
        <v>444</v>
      </c>
      <c r="D11" s="348">
        <v>452</v>
      </c>
      <c r="E11" s="374">
        <v>98</v>
      </c>
      <c r="F11" s="348">
        <v>0</v>
      </c>
      <c r="G11" s="348">
        <v>0</v>
      </c>
      <c r="H11" s="348">
        <v>0</v>
      </c>
      <c r="I11" s="348">
        <v>0</v>
      </c>
      <c r="J11" s="347">
        <v>0</v>
      </c>
      <c r="K11" s="348">
        <v>0</v>
      </c>
      <c r="L11" s="348">
        <v>0</v>
      </c>
      <c r="M11" s="374"/>
      <c r="N11" s="348">
        <v>1</v>
      </c>
      <c r="O11" s="348">
        <v>444</v>
      </c>
      <c r="P11" s="348">
        <v>452</v>
      </c>
      <c r="Q11" s="348">
        <v>98</v>
      </c>
      <c r="R11" s="276" t="s">
        <v>195</v>
      </c>
    </row>
    <row r="12" spans="1:18" s="284" customFormat="1" ht="27.75" customHeight="1">
      <c r="A12" s="377" t="s">
        <v>427</v>
      </c>
      <c r="B12" s="279">
        <v>1</v>
      </c>
      <c r="C12" s="280">
        <v>408</v>
      </c>
      <c r="D12" s="280">
        <v>396</v>
      </c>
      <c r="E12" s="318">
        <v>105</v>
      </c>
      <c r="F12" s="280">
        <f>-G14</f>
        <v>0</v>
      </c>
      <c r="G12" s="348">
        <v>0</v>
      </c>
      <c r="H12" s="280">
        <f>-I14</f>
        <v>0</v>
      </c>
      <c r="I12" s="318">
        <f>-J14</f>
        <v>0</v>
      </c>
      <c r="J12" s="280">
        <f>-K14</f>
        <v>0</v>
      </c>
      <c r="K12" s="280">
        <f>-L14</f>
        <v>0</v>
      </c>
      <c r="L12" s="280">
        <v>0</v>
      </c>
      <c r="M12" s="318">
        <v>0</v>
      </c>
      <c r="N12" s="280">
        <v>1</v>
      </c>
      <c r="O12" s="280">
        <v>408</v>
      </c>
      <c r="P12" s="280">
        <v>396</v>
      </c>
      <c r="Q12" s="318">
        <v>105</v>
      </c>
      <c r="R12" s="283" t="s">
        <v>427</v>
      </c>
    </row>
    <row r="13" spans="1:18" s="290" customFormat="1" ht="27.75" customHeight="1">
      <c r="A13" s="380" t="s">
        <v>248</v>
      </c>
      <c r="B13" s="325">
        <v>1</v>
      </c>
      <c r="C13" s="293">
        <v>354</v>
      </c>
      <c r="D13" s="293">
        <v>353</v>
      </c>
      <c r="E13" s="326">
        <v>98</v>
      </c>
      <c r="F13" s="293">
        <v>0</v>
      </c>
      <c r="G13" s="293">
        <v>0</v>
      </c>
      <c r="H13" s="293">
        <v>0</v>
      </c>
      <c r="I13" s="326">
        <v>0</v>
      </c>
      <c r="J13" s="293">
        <v>0</v>
      </c>
      <c r="K13" s="293">
        <v>0</v>
      </c>
      <c r="L13" s="293">
        <v>0</v>
      </c>
      <c r="M13" s="326">
        <v>0</v>
      </c>
      <c r="N13" s="293">
        <v>1</v>
      </c>
      <c r="O13" s="293">
        <v>354</v>
      </c>
      <c r="P13" s="293">
        <v>353</v>
      </c>
      <c r="Q13" s="326">
        <v>98</v>
      </c>
      <c r="R13" s="289" t="s">
        <v>248</v>
      </c>
    </row>
    <row r="14" spans="1:18" s="604" customFormat="1" ht="22.5" customHeight="1">
      <c r="A14" s="457" t="s">
        <v>1069</v>
      </c>
      <c r="R14" s="897" t="s">
        <v>1070</v>
      </c>
    </row>
  </sheetData>
  <mergeCells count="11">
    <mergeCell ref="N3:Q3"/>
    <mergeCell ref="A1:R1"/>
    <mergeCell ref="R3:R8"/>
    <mergeCell ref="A3:A8"/>
    <mergeCell ref="B4:E4"/>
    <mergeCell ref="F4:I4"/>
    <mergeCell ref="N4:Q4"/>
    <mergeCell ref="J3:M3"/>
    <mergeCell ref="J4:M4"/>
    <mergeCell ref="B3:E3"/>
    <mergeCell ref="F3:I3"/>
  </mergeCells>
  <printOptions/>
  <pageMargins left="0.17" right="0.16" top="0.984251968503937" bottom="0.984251968503937" header="0.51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</sheetPr>
  <dimension ref="A1:AI8"/>
  <sheetViews>
    <sheetView zoomScalePageLayoutView="0" workbookViewId="0" topLeftCell="A1">
      <selection activeCell="A1" sqref="A1:AI1"/>
    </sheetView>
  </sheetViews>
  <sheetFormatPr defaultColWidth="8.88671875" defaultRowHeight="13.5"/>
  <cols>
    <col min="1" max="1" width="10.10546875" style="58" customWidth="1"/>
    <col min="2" max="3" width="2.99609375" style="58" customWidth="1"/>
    <col min="4" max="5" width="2.88671875" style="58" customWidth="1"/>
    <col min="6" max="15" width="2.6640625" style="58" customWidth="1"/>
    <col min="16" max="19" width="2.88671875" style="58" customWidth="1"/>
    <col min="20" max="24" width="2.99609375" style="58" customWidth="1"/>
    <col min="25" max="28" width="2.21484375" style="58" customWidth="1"/>
    <col min="29" max="31" width="2.99609375" style="58" customWidth="1"/>
    <col min="32" max="32" width="3.6640625" style="58" customWidth="1"/>
    <col min="33" max="33" width="2.99609375" style="58" customWidth="1"/>
    <col min="34" max="34" width="3.6640625" style="58" customWidth="1"/>
    <col min="35" max="16384" width="8.88671875" style="58" customWidth="1"/>
  </cols>
  <sheetData>
    <row r="1" spans="1:35" s="225" customFormat="1" ht="47.25" customHeight="1">
      <c r="A1" s="1216" t="s">
        <v>1071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1216"/>
      <c r="T1" s="1216"/>
      <c r="U1" s="1216"/>
      <c r="V1" s="1216"/>
      <c r="W1" s="1216"/>
      <c r="X1" s="1216"/>
      <c r="Y1" s="1216"/>
      <c r="Z1" s="1216"/>
      <c r="AA1" s="1216"/>
      <c r="AB1" s="1216"/>
      <c r="AC1" s="1216"/>
      <c r="AD1" s="1216"/>
      <c r="AE1" s="1216"/>
      <c r="AF1" s="1216"/>
      <c r="AG1" s="1216"/>
      <c r="AH1" s="1216"/>
      <c r="AI1" s="1216"/>
    </row>
    <row r="2" spans="1:35" s="225" customFormat="1" ht="15.75" customHeight="1">
      <c r="A2" s="899" t="s">
        <v>200</v>
      </c>
      <c r="B2" s="899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148" t="s">
        <v>201</v>
      </c>
      <c r="AI2" s="900"/>
    </row>
    <row r="3" spans="1:35" s="901" customFormat="1" ht="12" customHeight="1">
      <c r="A3" s="1210" t="s">
        <v>29</v>
      </c>
      <c r="B3" s="1217" t="s">
        <v>202</v>
      </c>
      <c r="C3" s="1218"/>
      <c r="D3" s="1223" t="s">
        <v>203</v>
      </c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 t="s">
        <v>204</v>
      </c>
      <c r="U3" s="1224"/>
      <c r="V3" s="1224"/>
      <c r="W3" s="1224"/>
      <c r="X3" s="1224"/>
      <c r="Y3" s="1224"/>
      <c r="Z3" s="1224"/>
      <c r="AA3" s="1224"/>
      <c r="AB3" s="1224"/>
      <c r="AC3" s="1224"/>
      <c r="AD3" s="1224"/>
      <c r="AE3" s="1224"/>
      <c r="AF3" s="1224"/>
      <c r="AG3" s="1224"/>
      <c r="AH3" s="1224"/>
      <c r="AI3" s="1213" t="s">
        <v>205</v>
      </c>
    </row>
    <row r="4" spans="1:35" s="901" customFormat="1" ht="12" customHeight="1">
      <c r="A4" s="1211"/>
      <c r="B4" s="1219"/>
      <c r="C4" s="1220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4"/>
      <c r="U4" s="1224"/>
      <c r="V4" s="1224"/>
      <c r="W4" s="1224"/>
      <c r="X4" s="1224"/>
      <c r="Y4" s="1224"/>
      <c r="Z4" s="1224"/>
      <c r="AA4" s="1224"/>
      <c r="AB4" s="1224"/>
      <c r="AC4" s="1224"/>
      <c r="AD4" s="1224"/>
      <c r="AE4" s="1224"/>
      <c r="AF4" s="1224"/>
      <c r="AG4" s="1224"/>
      <c r="AH4" s="1224"/>
      <c r="AI4" s="1214"/>
    </row>
    <row r="5" spans="1:35" s="901" customFormat="1" ht="18" customHeight="1">
      <c r="A5" s="1211"/>
      <c r="B5" s="1219"/>
      <c r="C5" s="1220"/>
      <c r="D5" s="1223" t="s">
        <v>206</v>
      </c>
      <c r="E5" s="1223"/>
      <c r="F5" s="1223" t="s">
        <v>207</v>
      </c>
      <c r="G5" s="1223"/>
      <c r="H5" s="1223"/>
      <c r="I5" s="1223" t="s">
        <v>208</v>
      </c>
      <c r="J5" s="1223"/>
      <c r="K5" s="1223"/>
      <c r="L5" s="1223" t="s">
        <v>209</v>
      </c>
      <c r="M5" s="1223"/>
      <c r="N5" s="1223"/>
      <c r="O5" s="1223"/>
      <c r="P5" s="1223" t="s">
        <v>210</v>
      </c>
      <c r="Q5" s="1223"/>
      <c r="R5" s="1223"/>
      <c r="S5" s="1223"/>
      <c r="T5" s="1223" t="s">
        <v>211</v>
      </c>
      <c r="U5" s="1223"/>
      <c r="V5" s="1223"/>
      <c r="W5" s="1223"/>
      <c r="X5" s="1223"/>
      <c r="Y5" s="1223"/>
      <c r="Z5" s="1223"/>
      <c r="AA5" s="1223"/>
      <c r="AB5" s="1223"/>
      <c r="AC5" s="1223" t="s">
        <v>212</v>
      </c>
      <c r="AD5" s="1223"/>
      <c r="AE5" s="1223"/>
      <c r="AF5" s="1223"/>
      <c r="AG5" s="1223"/>
      <c r="AH5" s="1223"/>
      <c r="AI5" s="1214"/>
    </row>
    <row r="6" spans="1:35" s="901" customFormat="1" ht="42.75" customHeight="1">
      <c r="A6" s="1212"/>
      <c r="B6" s="1221"/>
      <c r="C6" s="1222"/>
      <c r="D6" s="1223"/>
      <c r="E6" s="1223"/>
      <c r="F6" s="1223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 t="s">
        <v>213</v>
      </c>
      <c r="U6" s="1223"/>
      <c r="V6" s="1223" t="s">
        <v>214</v>
      </c>
      <c r="W6" s="1223"/>
      <c r="X6" s="1223"/>
      <c r="Y6" s="1223" t="s">
        <v>215</v>
      </c>
      <c r="Z6" s="1223"/>
      <c r="AA6" s="1223"/>
      <c r="AB6" s="1223"/>
      <c r="AC6" s="1223" t="s">
        <v>216</v>
      </c>
      <c r="AD6" s="1223"/>
      <c r="AE6" s="1223" t="s">
        <v>217</v>
      </c>
      <c r="AF6" s="1223"/>
      <c r="AG6" s="1223" t="s">
        <v>218</v>
      </c>
      <c r="AH6" s="1223"/>
      <c r="AI6" s="1215"/>
    </row>
    <row r="7" spans="1:35" s="904" customFormat="1" ht="42.75" customHeight="1">
      <c r="A7" s="747" t="s">
        <v>196</v>
      </c>
      <c r="B7" s="1225">
        <v>97</v>
      </c>
      <c r="C7" s="1225"/>
      <c r="D7" s="1225" t="s">
        <v>199</v>
      </c>
      <c r="E7" s="1225"/>
      <c r="F7" s="1225">
        <v>41</v>
      </c>
      <c r="G7" s="1225"/>
      <c r="H7" s="1225"/>
      <c r="I7" s="1225" t="s">
        <v>199</v>
      </c>
      <c r="J7" s="1225"/>
      <c r="K7" s="1225"/>
      <c r="L7" s="1225">
        <v>5</v>
      </c>
      <c r="M7" s="1225"/>
      <c r="N7" s="1225"/>
      <c r="O7" s="1225"/>
      <c r="P7" s="1225">
        <v>51</v>
      </c>
      <c r="Q7" s="1225"/>
      <c r="R7" s="1225"/>
      <c r="S7" s="1225"/>
      <c r="T7" s="1225">
        <v>52</v>
      </c>
      <c r="U7" s="1225"/>
      <c r="V7" s="1225" t="s">
        <v>199</v>
      </c>
      <c r="W7" s="1225"/>
      <c r="X7" s="1225"/>
      <c r="Y7" s="1225">
        <v>10</v>
      </c>
      <c r="Z7" s="1225"/>
      <c r="AA7" s="1225"/>
      <c r="AB7" s="1225"/>
      <c r="AC7" s="1225">
        <v>28</v>
      </c>
      <c r="AD7" s="1225"/>
      <c r="AE7" s="1225">
        <v>6</v>
      </c>
      <c r="AF7" s="1225"/>
      <c r="AG7" s="1225">
        <v>1</v>
      </c>
      <c r="AH7" s="1226"/>
      <c r="AI7" s="748" t="s">
        <v>196</v>
      </c>
    </row>
    <row r="8" spans="1:34" s="26" customFormat="1" ht="16.5" customHeight="1">
      <c r="A8" s="905" t="s">
        <v>219</v>
      </c>
      <c r="B8" s="905"/>
      <c r="AH8" s="613" t="s">
        <v>220</v>
      </c>
    </row>
  </sheetData>
  <sheetProtection/>
  <mergeCells count="31">
    <mergeCell ref="Y7:AB7"/>
    <mergeCell ref="AC7:AD7"/>
    <mergeCell ref="AE7:AF7"/>
    <mergeCell ref="AG7:AH7"/>
    <mergeCell ref="L7:O7"/>
    <mergeCell ref="P7:S7"/>
    <mergeCell ref="T7:U7"/>
    <mergeCell ref="V7:X7"/>
    <mergeCell ref="B7:C7"/>
    <mergeCell ref="D7:E7"/>
    <mergeCell ref="F7:H7"/>
    <mergeCell ref="I7:K7"/>
    <mergeCell ref="P5:S6"/>
    <mergeCell ref="T5:AB5"/>
    <mergeCell ref="AC5:AH5"/>
    <mergeCell ref="T6:U6"/>
    <mergeCell ref="V6:X6"/>
    <mergeCell ref="Y6:AB6"/>
    <mergeCell ref="AC6:AD6"/>
    <mergeCell ref="AE6:AF6"/>
    <mergeCell ref="AG6:AH6"/>
    <mergeCell ref="A3:A6"/>
    <mergeCell ref="AI3:AI6"/>
    <mergeCell ref="A1:AI1"/>
    <mergeCell ref="B3:C6"/>
    <mergeCell ref="D3:S4"/>
    <mergeCell ref="T3:AH4"/>
    <mergeCell ref="D5:E6"/>
    <mergeCell ref="F5:H6"/>
    <mergeCell ref="I5:K6"/>
    <mergeCell ref="L5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8.88671875" defaultRowHeight="13.5"/>
  <cols>
    <col min="1" max="1" width="11.10546875" style="749" customWidth="1"/>
    <col min="2" max="6" width="10.6640625" style="749" customWidth="1"/>
    <col min="7" max="7" width="11.99609375" style="749" customWidth="1"/>
    <col min="8" max="8" width="11.6640625" style="749" customWidth="1"/>
    <col min="9" max="9" width="10.6640625" style="749" customWidth="1"/>
    <col min="10" max="10" width="10.5546875" style="749" customWidth="1"/>
    <col min="11" max="16384" width="7.10546875" style="749" customWidth="1"/>
  </cols>
  <sheetData>
    <row r="1" spans="1:10" ht="32.25" customHeight="1">
      <c r="A1" s="1227" t="s">
        <v>33</v>
      </c>
      <c r="B1" s="1227"/>
      <c r="C1" s="1227"/>
      <c r="D1" s="1227"/>
      <c r="E1" s="1227"/>
      <c r="F1" s="1227"/>
      <c r="G1" s="1227"/>
      <c r="H1" s="1227"/>
      <c r="I1" s="1227"/>
      <c r="J1" s="1227"/>
    </row>
    <row r="2" spans="1:10" s="418" customFormat="1" ht="20.25" customHeight="1">
      <c r="A2" s="750" t="s">
        <v>34</v>
      </c>
      <c r="J2" s="699" t="s">
        <v>997</v>
      </c>
    </row>
    <row r="3" spans="1:10" s="251" customFormat="1" ht="24" customHeight="1">
      <c r="A3" s="1228" t="s">
        <v>35</v>
      </c>
      <c r="B3" s="1184" t="s">
        <v>1289</v>
      </c>
      <c r="C3" s="1185"/>
      <c r="D3" s="1229" t="s">
        <v>36</v>
      </c>
      <c r="E3" s="1230"/>
      <c r="F3" s="1184" t="s">
        <v>37</v>
      </c>
      <c r="G3" s="1185"/>
      <c r="H3" s="1184" t="s">
        <v>38</v>
      </c>
      <c r="I3" s="1185"/>
      <c r="J3" s="1189" t="s">
        <v>205</v>
      </c>
    </row>
    <row r="4" spans="1:10" s="251" customFormat="1" ht="30.75" customHeight="1">
      <c r="A4" s="1199"/>
      <c r="B4" s="1186" t="s">
        <v>542</v>
      </c>
      <c r="C4" s="1187"/>
      <c r="D4" s="1186" t="s">
        <v>39</v>
      </c>
      <c r="E4" s="1231"/>
      <c r="F4" s="1186" t="s">
        <v>40</v>
      </c>
      <c r="G4" s="1187"/>
      <c r="H4" s="1186" t="s">
        <v>41</v>
      </c>
      <c r="I4" s="1187"/>
      <c r="J4" s="1190"/>
    </row>
    <row r="5" spans="1:10" s="251" customFormat="1" ht="21.75" customHeight="1">
      <c r="A5" s="1199"/>
      <c r="B5" s="702" t="s">
        <v>30</v>
      </c>
      <c r="C5" s="702" t="s">
        <v>31</v>
      </c>
      <c r="D5" s="702" t="s">
        <v>30</v>
      </c>
      <c r="E5" s="702" t="s">
        <v>31</v>
      </c>
      <c r="F5" s="702" t="s">
        <v>30</v>
      </c>
      <c r="G5" s="702" t="s">
        <v>31</v>
      </c>
      <c r="H5" s="702" t="s">
        <v>30</v>
      </c>
      <c r="I5" s="702" t="s">
        <v>31</v>
      </c>
      <c r="J5" s="1190"/>
    </row>
    <row r="6" spans="1:10" s="251" customFormat="1" ht="43.5" customHeight="1">
      <c r="A6" s="1187"/>
      <c r="B6" s="703" t="s">
        <v>330</v>
      </c>
      <c r="C6" s="703" t="s">
        <v>32</v>
      </c>
      <c r="D6" s="703" t="s">
        <v>330</v>
      </c>
      <c r="E6" s="703" t="s">
        <v>32</v>
      </c>
      <c r="F6" s="703" t="s">
        <v>330</v>
      </c>
      <c r="G6" s="703" t="s">
        <v>32</v>
      </c>
      <c r="H6" s="703" t="s">
        <v>330</v>
      </c>
      <c r="I6" s="703" t="s">
        <v>32</v>
      </c>
      <c r="J6" s="1191"/>
    </row>
    <row r="7" spans="1:10" s="277" customFormat="1" ht="18" customHeight="1">
      <c r="A7" s="751" t="s">
        <v>222</v>
      </c>
      <c r="B7" s="704">
        <f>SUM(D7,F7)</f>
        <v>1749</v>
      </c>
      <c r="C7" s="704">
        <f>SUM(E7,G7)</f>
        <v>4836</v>
      </c>
      <c r="D7" s="704">
        <v>1067</v>
      </c>
      <c r="E7" s="704">
        <v>2874</v>
      </c>
      <c r="F7" s="704">
        <v>682</v>
      </c>
      <c r="G7" s="704">
        <v>1962</v>
      </c>
      <c r="H7" s="754">
        <v>0</v>
      </c>
      <c r="I7" s="754">
        <v>0</v>
      </c>
      <c r="J7" s="706" t="s">
        <v>222</v>
      </c>
    </row>
    <row r="8" spans="1:10" s="277" customFormat="1" ht="18" customHeight="1">
      <c r="A8" s="751" t="s">
        <v>194</v>
      </c>
      <c r="B8" s="704">
        <v>2034</v>
      </c>
      <c r="C8" s="704">
        <v>5531</v>
      </c>
      <c r="D8" s="704">
        <v>1204</v>
      </c>
      <c r="E8" s="704">
        <v>3146</v>
      </c>
      <c r="F8" s="704">
        <v>830</v>
      </c>
      <c r="G8" s="704">
        <v>2385</v>
      </c>
      <c r="H8" s="754">
        <v>0</v>
      </c>
      <c r="I8" s="754">
        <v>0</v>
      </c>
      <c r="J8" s="706" t="s">
        <v>194</v>
      </c>
    </row>
    <row r="9" spans="1:10" s="277" customFormat="1" ht="18" customHeight="1">
      <c r="A9" s="751" t="s">
        <v>195</v>
      </c>
      <c r="B9" s="704">
        <v>2203</v>
      </c>
      <c r="C9" s="704">
        <v>5848</v>
      </c>
      <c r="D9" s="704">
        <v>1364</v>
      </c>
      <c r="E9" s="704">
        <v>3579</v>
      </c>
      <c r="F9" s="704">
        <v>839</v>
      </c>
      <c r="G9" s="704">
        <v>2269</v>
      </c>
      <c r="H9" s="754">
        <v>0</v>
      </c>
      <c r="I9" s="754">
        <v>0</v>
      </c>
      <c r="J9" s="706" t="s">
        <v>195</v>
      </c>
    </row>
    <row r="10" spans="1:10" s="721" customFormat="1" ht="18" customHeight="1">
      <c r="A10" s="677" t="s">
        <v>444</v>
      </c>
      <c r="B10" s="752">
        <v>2401</v>
      </c>
      <c r="C10" s="753">
        <v>6608</v>
      </c>
      <c r="D10" s="753">
        <v>1535</v>
      </c>
      <c r="E10" s="753">
        <v>4142</v>
      </c>
      <c r="F10" s="753">
        <v>866</v>
      </c>
      <c r="G10" s="753">
        <v>2466</v>
      </c>
      <c r="H10" s="755" t="s">
        <v>199</v>
      </c>
      <c r="I10" s="756" t="s">
        <v>199</v>
      </c>
      <c r="J10" s="678" t="s">
        <v>444</v>
      </c>
    </row>
    <row r="11" spans="1:10" s="376" customFormat="1" ht="18" customHeight="1">
      <c r="A11" s="679" t="s">
        <v>196</v>
      </c>
      <c r="B11" s="757">
        <v>2499</v>
      </c>
      <c r="C11" s="758">
        <v>6664</v>
      </c>
      <c r="D11" s="758">
        <v>1722</v>
      </c>
      <c r="E11" s="758">
        <v>4492</v>
      </c>
      <c r="F11" s="758">
        <v>777</v>
      </c>
      <c r="G11" s="758">
        <v>2172</v>
      </c>
      <c r="H11" s="759" t="s">
        <v>197</v>
      </c>
      <c r="I11" s="760" t="s">
        <v>197</v>
      </c>
      <c r="J11" s="680" t="s">
        <v>196</v>
      </c>
    </row>
    <row r="12" spans="1:10" s="907" customFormat="1" ht="19.5" customHeight="1">
      <c r="A12" s="761" t="s">
        <v>1067</v>
      </c>
      <c r="J12" s="906" t="s">
        <v>1068</v>
      </c>
    </row>
  </sheetData>
  <mergeCells count="11">
    <mergeCell ref="D4:E4"/>
    <mergeCell ref="F4:G4"/>
    <mergeCell ref="J3:J6"/>
    <mergeCell ref="H4:I4"/>
    <mergeCell ref="A1:J1"/>
    <mergeCell ref="A3:A6"/>
    <mergeCell ref="B3:C3"/>
    <mergeCell ref="D3:E3"/>
    <mergeCell ref="F3:G3"/>
    <mergeCell ref="H3:I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SheetLayoutView="100" workbookViewId="0" topLeftCell="A1">
      <selection activeCell="A1" sqref="A1:R1"/>
    </sheetView>
  </sheetViews>
  <sheetFormatPr defaultColWidth="8.88671875" defaultRowHeight="13.5"/>
  <cols>
    <col min="1" max="1" width="10.5546875" style="363" customWidth="1"/>
    <col min="2" max="2" width="7.6640625" style="363" customWidth="1"/>
    <col min="3" max="3" width="6.5546875" style="363" customWidth="1"/>
    <col min="4" max="4" width="6.99609375" style="363" customWidth="1"/>
    <col min="5" max="7" width="6.6640625" style="363" customWidth="1"/>
    <col min="8" max="8" width="6.77734375" style="363" customWidth="1"/>
    <col min="9" max="11" width="7.5546875" style="363" customWidth="1"/>
    <col min="12" max="12" width="6.77734375" style="363" customWidth="1"/>
    <col min="13" max="13" width="6.21484375" style="363" customWidth="1"/>
    <col min="14" max="15" width="6.5546875" style="363" customWidth="1"/>
    <col min="16" max="16" width="5.88671875" style="363" customWidth="1"/>
    <col min="17" max="17" width="10.99609375" style="363" customWidth="1"/>
    <col min="18" max="18" width="10.21484375" style="363" customWidth="1"/>
    <col min="19" max="16384" width="7.10546875" style="363" customWidth="1"/>
  </cols>
  <sheetData>
    <row r="1" spans="1:18" ht="32.25" customHeight="1">
      <c r="A1" s="941" t="s">
        <v>439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2"/>
      <c r="R1" s="942"/>
    </row>
    <row r="2" spans="1:18" s="251" customFormat="1" ht="18" customHeight="1">
      <c r="A2" s="251" t="s">
        <v>640</v>
      </c>
      <c r="R2" s="297" t="s">
        <v>641</v>
      </c>
    </row>
    <row r="3" spans="1:18" s="251" customFormat="1" ht="30" customHeight="1">
      <c r="A3" s="967" t="s">
        <v>544</v>
      </c>
      <c r="B3" s="364" t="s">
        <v>717</v>
      </c>
      <c r="C3" s="943" t="s">
        <v>1378</v>
      </c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5"/>
      <c r="Q3" s="364" t="s">
        <v>1379</v>
      </c>
      <c r="R3" s="956" t="s">
        <v>440</v>
      </c>
    </row>
    <row r="4" spans="1:18" s="251" customFormat="1" ht="30" customHeight="1">
      <c r="A4" s="978"/>
      <c r="B4" s="305"/>
      <c r="C4" s="934" t="s">
        <v>1380</v>
      </c>
      <c r="D4" s="944"/>
      <c r="E4" s="944"/>
      <c r="F4" s="944"/>
      <c r="G4" s="944"/>
      <c r="H4" s="944"/>
      <c r="I4" s="944"/>
      <c r="J4" s="944"/>
      <c r="K4" s="944"/>
      <c r="L4" s="944"/>
      <c r="M4" s="956" t="s">
        <v>1381</v>
      </c>
      <c r="N4" s="944"/>
      <c r="O4" s="944"/>
      <c r="P4" s="945"/>
      <c r="Q4" s="365" t="s">
        <v>1382</v>
      </c>
      <c r="R4" s="957"/>
    </row>
    <row r="5" spans="1:18" s="251" customFormat="1" ht="24.75" customHeight="1">
      <c r="A5" s="978"/>
      <c r="B5" s="305"/>
      <c r="C5" s="366" t="s">
        <v>441</v>
      </c>
      <c r="D5" s="364" t="s">
        <v>1341</v>
      </c>
      <c r="E5" s="364" t="s">
        <v>1342</v>
      </c>
      <c r="F5" s="364" t="s">
        <v>1383</v>
      </c>
      <c r="G5" s="364" t="s">
        <v>1385</v>
      </c>
      <c r="H5" s="364" t="s">
        <v>1323</v>
      </c>
      <c r="I5" s="364" t="s">
        <v>1342</v>
      </c>
      <c r="J5" s="364" t="s">
        <v>1345</v>
      </c>
      <c r="K5" s="364" t="s">
        <v>1346</v>
      </c>
      <c r="L5" s="364" t="s">
        <v>1324</v>
      </c>
      <c r="M5" s="366" t="s">
        <v>442</v>
      </c>
      <c r="N5" s="364" t="s">
        <v>1349</v>
      </c>
      <c r="O5" s="364" t="s">
        <v>1350</v>
      </c>
      <c r="P5" s="252" t="s">
        <v>1386</v>
      </c>
      <c r="Q5" s="366" t="s">
        <v>1387</v>
      </c>
      <c r="R5" s="957"/>
    </row>
    <row r="6" spans="1:18" s="251" customFormat="1" ht="24.75" customHeight="1">
      <c r="A6" s="978"/>
      <c r="B6" s="305"/>
      <c r="C6" s="301"/>
      <c r="D6" s="301"/>
      <c r="E6" s="366" t="s">
        <v>1341</v>
      </c>
      <c r="F6" s="366"/>
      <c r="G6" s="301"/>
      <c r="H6" s="301"/>
      <c r="I6" s="366" t="s">
        <v>1352</v>
      </c>
      <c r="J6" s="366" t="s">
        <v>1351</v>
      </c>
      <c r="K6" s="301"/>
      <c r="L6" s="366" t="s">
        <v>1327</v>
      </c>
      <c r="M6" s="301"/>
      <c r="N6" s="301"/>
      <c r="O6" s="301"/>
      <c r="P6" s="301"/>
      <c r="Q6" s="266" t="s">
        <v>1388</v>
      </c>
      <c r="R6" s="957"/>
    </row>
    <row r="7" spans="1:18" s="251" customFormat="1" ht="24.75" customHeight="1">
      <c r="A7" s="978"/>
      <c r="B7" s="305"/>
      <c r="C7" s="301" t="s">
        <v>774</v>
      </c>
      <c r="D7" s="301"/>
      <c r="E7" s="301"/>
      <c r="F7" s="367" t="s">
        <v>1389</v>
      </c>
      <c r="G7" s="301"/>
      <c r="H7" s="301"/>
      <c r="I7" s="367" t="s">
        <v>1390</v>
      </c>
      <c r="J7" s="368" t="s">
        <v>443</v>
      </c>
      <c r="K7" s="306" t="s">
        <v>1363</v>
      </c>
      <c r="L7" s="306" t="s">
        <v>1367</v>
      </c>
      <c r="M7" s="301" t="s">
        <v>774</v>
      </c>
      <c r="N7" s="367" t="s">
        <v>1391</v>
      </c>
      <c r="O7" s="367" t="s">
        <v>1392</v>
      </c>
      <c r="P7" s="369"/>
      <c r="Q7" s="301" t="s">
        <v>1393</v>
      </c>
      <c r="R7" s="957"/>
    </row>
    <row r="8" spans="1:18" s="251" customFormat="1" ht="24.75" customHeight="1">
      <c r="A8" s="968"/>
      <c r="B8" s="302" t="s">
        <v>617</v>
      </c>
      <c r="C8" s="307" t="s">
        <v>727</v>
      </c>
      <c r="D8" s="308" t="s">
        <v>1325</v>
      </c>
      <c r="E8" s="308" t="s">
        <v>1334</v>
      </c>
      <c r="F8" s="307" t="s">
        <v>1335</v>
      </c>
      <c r="G8" s="370" t="s">
        <v>1336</v>
      </c>
      <c r="H8" s="308" t="s">
        <v>1338</v>
      </c>
      <c r="I8" s="371" t="s">
        <v>1340</v>
      </c>
      <c r="J8" s="365" t="s">
        <v>1340</v>
      </c>
      <c r="K8" s="308" t="s">
        <v>1340</v>
      </c>
      <c r="L8" s="308" t="s">
        <v>1374</v>
      </c>
      <c r="M8" s="307" t="s">
        <v>727</v>
      </c>
      <c r="N8" s="308" t="s">
        <v>1377</v>
      </c>
      <c r="O8" s="308" t="s">
        <v>1377</v>
      </c>
      <c r="P8" s="250" t="s">
        <v>675</v>
      </c>
      <c r="Q8" s="307" t="s">
        <v>1394</v>
      </c>
      <c r="R8" s="958"/>
    </row>
    <row r="9" spans="1:18" s="376" customFormat="1" ht="33" customHeight="1">
      <c r="A9" s="372" t="s">
        <v>222</v>
      </c>
      <c r="B9" s="348">
        <f>SUM(C9,Q9)</f>
        <v>62</v>
      </c>
      <c r="C9" s="348">
        <f>SUM(D9:L9)</f>
        <v>41</v>
      </c>
      <c r="D9" s="348">
        <v>9</v>
      </c>
      <c r="E9" s="348">
        <v>7</v>
      </c>
      <c r="F9" s="348">
        <v>0</v>
      </c>
      <c r="G9" s="373" t="s">
        <v>199</v>
      </c>
      <c r="H9" s="348">
        <v>6</v>
      </c>
      <c r="I9" s="348">
        <v>5</v>
      </c>
      <c r="J9" s="348">
        <v>1</v>
      </c>
      <c r="K9" s="348">
        <v>2</v>
      </c>
      <c r="L9" s="348">
        <v>11</v>
      </c>
      <c r="M9" s="373" t="s">
        <v>199</v>
      </c>
      <c r="N9" s="373" t="s">
        <v>199</v>
      </c>
      <c r="O9" s="373" t="s">
        <v>199</v>
      </c>
      <c r="P9" s="373" t="s">
        <v>199</v>
      </c>
      <c r="Q9" s="374">
        <v>21</v>
      </c>
      <c r="R9" s="375" t="s">
        <v>222</v>
      </c>
    </row>
    <row r="10" spans="1:18" s="376" customFormat="1" ht="33" customHeight="1">
      <c r="A10" s="372" t="s">
        <v>194</v>
      </c>
      <c r="B10" s="348">
        <v>78</v>
      </c>
      <c r="C10" s="348">
        <v>48</v>
      </c>
      <c r="D10" s="348">
        <v>10</v>
      </c>
      <c r="E10" s="348">
        <v>6</v>
      </c>
      <c r="F10" s="348">
        <v>0</v>
      </c>
      <c r="G10" s="373" t="s">
        <v>199</v>
      </c>
      <c r="H10" s="348">
        <v>12</v>
      </c>
      <c r="I10" s="348">
        <v>4</v>
      </c>
      <c r="J10" s="348">
        <v>1</v>
      </c>
      <c r="K10" s="348">
        <v>2</v>
      </c>
      <c r="L10" s="348">
        <v>13</v>
      </c>
      <c r="M10" s="373">
        <v>9</v>
      </c>
      <c r="N10" s="373">
        <v>1</v>
      </c>
      <c r="O10" s="373" t="s">
        <v>199</v>
      </c>
      <c r="P10" s="373">
        <v>8</v>
      </c>
      <c r="Q10" s="374">
        <v>21</v>
      </c>
      <c r="R10" s="375" t="s">
        <v>194</v>
      </c>
    </row>
    <row r="11" spans="1:18" s="376" customFormat="1" ht="33" customHeight="1">
      <c r="A11" s="372" t="s">
        <v>195</v>
      </c>
      <c r="B11" s="348">
        <v>64</v>
      </c>
      <c r="C11" s="348">
        <v>37</v>
      </c>
      <c r="D11" s="348">
        <v>9</v>
      </c>
      <c r="E11" s="348">
        <v>5</v>
      </c>
      <c r="F11" s="348">
        <v>5</v>
      </c>
      <c r="G11" s="373" t="s">
        <v>199</v>
      </c>
      <c r="H11" s="348">
        <v>6</v>
      </c>
      <c r="I11" s="348">
        <v>3</v>
      </c>
      <c r="J11" s="348">
        <v>0</v>
      </c>
      <c r="K11" s="348">
        <v>1</v>
      </c>
      <c r="L11" s="348">
        <v>8</v>
      </c>
      <c r="M11" s="373">
        <v>6</v>
      </c>
      <c r="N11" s="373">
        <v>2</v>
      </c>
      <c r="O11" s="373" t="s">
        <v>199</v>
      </c>
      <c r="P11" s="373">
        <v>4</v>
      </c>
      <c r="Q11" s="374">
        <v>21</v>
      </c>
      <c r="R11" s="375" t="s">
        <v>438</v>
      </c>
    </row>
    <row r="12" spans="1:18" s="284" customFormat="1" ht="33" customHeight="1">
      <c r="A12" s="377" t="s">
        <v>224</v>
      </c>
      <c r="B12" s="279">
        <v>59</v>
      </c>
      <c r="C12" s="280">
        <v>35</v>
      </c>
      <c r="D12" s="280">
        <v>8</v>
      </c>
      <c r="E12" s="280">
        <v>5</v>
      </c>
      <c r="F12" s="280">
        <v>6</v>
      </c>
      <c r="G12" s="280">
        <v>0</v>
      </c>
      <c r="H12" s="280">
        <v>5</v>
      </c>
      <c r="I12" s="280">
        <v>3</v>
      </c>
      <c r="J12" s="280">
        <v>0</v>
      </c>
      <c r="K12" s="280">
        <v>1</v>
      </c>
      <c r="L12" s="280">
        <v>7</v>
      </c>
      <c r="M12" s="280">
        <v>1</v>
      </c>
      <c r="N12" s="280">
        <v>1</v>
      </c>
      <c r="O12" s="280">
        <v>0</v>
      </c>
      <c r="P12" s="280">
        <v>0</v>
      </c>
      <c r="Q12" s="318">
        <v>23</v>
      </c>
      <c r="R12" s="378" t="s">
        <v>444</v>
      </c>
    </row>
    <row r="13" spans="1:18" s="290" customFormat="1" ht="33" customHeight="1">
      <c r="A13" s="380" t="s">
        <v>248</v>
      </c>
      <c r="B13" s="325">
        <f>SUM(Q13,M13,C13)</f>
        <v>62</v>
      </c>
      <c r="C13" s="293">
        <f>SUM(D13:L13)</f>
        <v>35</v>
      </c>
      <c r="D13" s="293">
        <v>9</v>
      </c>
      <c r="E13" s="293">
        <v>4</v>
      </c>
      <c r="F13" s="293">
        <v>3</v>
      </c>
      <c r="G13" s="293">
        <v>0</v>
      </c>
      <c r="H13" s="293">
        <v>10</v>
      </c>
      <c r="I13" s="293">
        <v>2</v>
      </c>
      <c r="J13" s="293">
        <v>0</v>
      </c>
      <c r="K13" s="293">
        <v>2</v>
      </c>
      <c r="L13" s="293">
        <v>5</v>
      </c>
      <c r="M13" s="293">
        <f>SUM(N13:P13)</f>
        <v>6</v>
      </c>
      <c r="N13" s="293">
        <v>1</v>
      </c>
      <c r="O13" s="293">
        <v>0</v>
      </c>
      <c r="P13" s="293">
        <v>5</v>
      </c>
      <c r="Q13" s="326">
        <v>21</v>
      </c>
      <c r="R13" s="381" t="s">
        <v>248</v>
      </c>
    </row>
    <row r="14" spans="1:28" s="327" customFormat="1" ht="15.75" customHeight="1">
      <c r="A14" s="327" t="s">
        <v>1025</v>
      </c>
      <c r="L14" s="354" t="s">
        <v>1026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7" s="327" customFormat="1" ht="15.75" customHeight="1">
      <c r="A15" s="327" t="s">
        <v>1027</v>
      </c>
      <c r="G15" s="379"/>
    </row>
  </sheetData>
  <mergeCells count="6">
    <mergeCell ref="A1:R1"/>
    <mergeCell ref="C3:P3"/>
    <mergeCell ref="C4:L4"/>
    <mergeCell ref="M4:P4"/>
    <mergeCell ref="A3:A8"/>
    <mergeCell ref="R3:R8"/>
  </mergeCells>
  <printOptions/>
  <pageMargins left="0.52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SheetLayoutView="85" workbookViewId="0" topLeftCell="A1">
      <selection activeCell="A1" sqref="A1:R1"/>
    </sheetView>
  </sheetViews>
  <sheetFormatPr defaultColWidth="8.88671875" defaultRowHeight="13.5"/>
  <cols>
    <col min="1" max="1" width="10.5546875" style="722" customWidth="1"/>
    <col min="2" max="2" width="6.21484375" style="722" customWidth="1"/>
    <col min="3" max="3" width="7.3359375" style="722" customWidth="1"/>
    <col min="4" max="4" width="7.10546875" style="722" customWidth="1"/>
    <col min="5" max="5" width="8.21484375" style="722" customWidth="1"/>
    <col min="6" max="6" width="6.10546875" style="722" customWidth="1"/>
    <col min="7" max="7" width="6.77734375" style="722" customWidth="1"/>
    <col min="8" max="8" width="7.10546875" style="722" customWidth="1"/>
    <col min="9" max="9" width="7.5546875" style="722" customWidth="1"/>
    <col min="10" max="10" width="6.21484375" style="722" customWidth="1"/>
    <col min="11" max="11" width="6.99609375" style="722" customWidth="1"/>
    <col min="12" max="12" width="7.4453125" style="722" customWidth="1"/>
    <col min="13" max="13" width="7.21484375" style="722" customWidth="1"/>
    <col min="14" max="14" width="10.10546875" style="722" customWidth="1"/>
    <col min="15" max="15" width="7.6640625" style="722" customWidth="1"/>
    <col min="16" max="16" width="7.6640625" style="722" bestFit="1" customWidth="1"/>
    <col min="17" max="16384" width="8.77734375" style="722" customWidth="1"/>
  </cols>
  <sheetData>
    <row r="1" spans="1:18" s="762" customFormat="1" ht="23.25">
      <c r="A1" s="1188" t="s">
        <v>42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245"/>
    </row>
    <row r="2" spans="1:14" s="763" customFormat="1" ht="18" customHeight="1">
      <c r="A2" s="763" t="s">
        <v>43</v>
      </c>
      <c r="L2" s="1246" t="s">
        <v>44</v>
      </c>
      <c r="M2" s="1247"/>
      <c r="N2" s="1247"/>
    </row>
    <row r="3" spans="1:14" s="763" customFormat="1" ht="15" customHeight="1">
      <c r="A3" s="1240" t="s">
        <v>45</v>
      </c>
      <c r="B3" s="1244" t="s">
        <v>46</v>
      </c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38"/>
      <c r="N3" s="1232" t="s">
        <v>47</v>
      </c>
    </row>
    <row r="4" spans="1:14" s="763" customFormat="1" ht="15" customHeight="1">
      <c r="A4" s="1241"/>
      <c r="B4" s="1249" t="s">
        <v>48</v>
      </c>
      <c r="C4" s="1250"/>
      <c r="D4" s="1250"/>
      <c r="E4" s="1251"/>
      <c r="F4" s="1235" t="s">
        <v>49</v>
      </c>
      <c r="G4" s="1239"/>
      <c r="H4" s="1239"/>
      <c r="I4" s="1236"/>
      <c r="J4" s="1235" t="s">
        <v>50</v>
      </c>
      <c r="K4" s="1239"/>
      <c r="L4" s="1239"/>
      <c r="M4" s="1236"/>
      <c r="N4" s="1233"/>
    </row>
    <row r="5" spans="1:14" s="763" customFormat="1" ht="15" customHeight="1">
      <c r="A5" s="1241"/>
      <c r="B5" s="765" t="s">
        <v>51</v>
      </c>
      <c r="C5" s="1244" t="s">
        <v>52</v>
      </c>
      <c r="D5" s="1238"/>
      <c r="E5" s="765" t="s">
        <v>53</v>
      </c>
      <c r="F5" s="765" t="s">
        <v>51</v>
      </c>
      <c r="G5" s="1244" t="s">
        <v>52</v>
      </c>
      <c r="H5" s="1238"/>
      <c r="I5" s="765" t="s">
        <v>53</v>
      </c>
      <c r="J5" s="765" t="s">
        <v>51</v>
      </c>
      <c r="K5" s="1244" t="s">
        <v>52</v>
      </c>
      <c r="L5" s="1238"/>
      <c r="M5" s="765" t="s">
        <v>53</v>
      </c>
      <c r="N5" s="1233"/>
    </row>
    <row r="6" spans="1:14" s="763" customFormat="1" ht="15" customHeight="1">
      <c r="A6" s="1241"/>
      <c r="B6" s="766"/>
      <c r="C6" s="1234" t="s">
        <v>54</v>
      </c>
      <c r="D6" s="1242"/>
      <c r="E6" s="770" t="s">
        <v>55</v>
      </c>
      <c r="F6" s="766"/>
      <c r="G6" s="1234" t="s">
        <v>54</v>
      </c>
      <c r="H6" s="1242"/>
      <c r="I6" s="770" t="s">
        <v>55</v>
      </c>
      <c r="J6" s="766"/>
      <c r="K6" s="1234" t="s">
        <v>54</v>
      </c>
      <c r="L6" s="1242"/>
      <c r="M6" s="770" t="s">
        <v>55</v>
      </c>
      <c r="N6" s="1233"/>
    </row>
    <row r="7" spans="1:14" s="763" customFormat="1" ht="15" customHeight="1">
      <c r="A7" s="1241"/>
      <c r="B7" s="766"/>
      <c r="C7" s="765" t="s">
        <v>56</v>
      </c>
      <c r="D7" s="765" t="s">
        <v>57</v>
      </c>
      <c r="E7" s="764"/>
      <c r="F7" s="766"/>
      <c r="G7" s="765" t="s">
        <v>56</v>
      </c>
      <c r="H7" s="765" t="s">
        <v>57</v>
      </c>
      <c r="I7" s="764"/>
      <c r="J7" s="766"/>
      <c r="K7" s="765" t="s">
        <v>56</v>
      </c>
      <c r="L7" s="765" t="s">
        <v>57</v>
      </c>
      <c r="M7" s="764"/>
      <c r="N7" s="1233"/>
    </row>
    <row r="8" spans="1:14" s="763" customFormat="1" ht="15" customHeight="1">
      <c r="A8" s="1241"/>
      <c r="B8" s="766"/>
      <c r="C8" s="766"/>
      <c r="D8" s="766"/>
      <c r="E8" s="771" t="s">
        <v>58</v>
      </c>
      <c r="F8" s="766"/>
      <c r="G8" s="766"/>
      <c r="H8" s="766"/>
      <c r="I8" s="771" t="s">
        <v>58</v>
      </c>
      <c r="J8" s="766"/>
      <c r="K8" s="766"/>
      <c r="L8" s="766"/>
      <c r="M8" s="771" t="s">
        <v>58</v>
      </c>
      <c r="N8" s="1233"/>
    </row>
    <row r="9" spans="1:14" s="763" customFormat="1" ht="15" customHeight="1">
      <c r="A9" s="1242"/>
      <c r="B9" s="772" t="s">
        <v>59</v>
      </c>
      <c r="C9" s="772" t="s">
        <v>60</v>
      </c>
      <c r="D9" s="772" t="s">
        <v>61</v>
      </c>
      <c r="E9" s="768" t="s">
        <v>62</v>
      </c>
      <c r="F9" s="772" t="s">
        <v>59</v>
      </c>
      <c r="G9" s="772" t="s">
        <v>60</v>
      </c>
      <c r="H9" s="772" t="s">
        <v>61</v>
      </c>
      <c r="I9" s="768" t="s">
        <v>62</v>
      </c>
      <c r="J9" s="772" t="s">
        <v>59</v>
      </c>
      <c r="K9" s="772" t="s">
        <v>60</v>
      </c>
      <c r="L9" s="772" t="s">
        <v>61</v>
      </c>
      <c r="M9" s="768" t="s">
        <v>62</v>
      </c>
      <c r="N9" s="1234"/>
    </row>
    <row r="10" spans="1:14" s="277" customFormat="1" ht="23.25" customHeight="1">
      <c r="A10" s="372" t="s">
        <v>63</v>
      </c>
      <c r="B10" s="773">
        <v>1172</v>
      </c>
      <c r="C10" s="315">
        <v>6086</v>
      </c>
      <c r="D10" s="315">
        <v>1593</v>
      </c>
      <c r="E10" s="315">
        <v>109703</v>
      </c>
      <c r="F10" s="315">
        <v>18</v>
      </c>
      <c r="G10" s="315">
        <v>1075</v>
      </c>
      <c r="H10" s="315">
        <v>849</v>
      </c>
      <c r="I10" s="315">
        <v>28672</v>
      </c>
      <c r="J10" s="315">
        <v>1154</v>
      </c>
      <c r="K10" s="315">
        <v>5011</v>
      </c>
      <c r="L10" s="315">
        <v>744</v>
      </c>
      <c r="M10" s="774">
        <v>81031</v>
      </c>
      <c r="N10" s="276" t="s">
        <v>63</v>
      </c>
    </row>
    <row r="11" spans="1:14" s="277" customFormat="1" ht="23.25" customHeight="1">
      <c r="A11" s="372" t="s">
        <v>194</v>
      </c>
      <c r="B11" s="773">
        <v>1248</v>
      </c>
      <c r="C11" s="315">
        <v>6455</v>
      </c>
      <c r="D11" s="315">
        <v>2839</v>
      </c>
      <c r="E11" s="315">
        <v>109736</v>
      </c>
      <c r="F11" s="315">
        <v>8</v>
      </c>
      <c r="G11" s="315">
        <v>948</v>
      </c>
      <c r="H11" s="315">
        <v>109</v>
      </c>
      <c r="I11" s="315">
        <v>17136</v>
      </c>
      <c r="J11" s="315">
        <v>1240</v>
      </c>
      <c r="K11" s="315">
        <v>5507</v>
      </c>
      <c r="L11" s="315">
        <v>2730</v>
      </c>
      <c r="M11" s="774">
        <v>92600</v>
      </c>
      <c r="N11" s="276" t="s">
        <v>194</v>
      </c>
    </row>
    <row r="12" spans="1:14" s="277" customFormat="1" ht="23.25" customHeight="1">
      <c r="A12" s="372" t="s">
        <v>195</v>
      </c>
      <c r="B12" s="773">
        <v>1242</v>
      </c>
      <c r="C12" s="315">
        <v>6355</v>
      </c>
      <c r="D12" s="315">
        <v>1120</v>
      </c>
      <c r="E12" s="315">
        <v>144740</v>
      </c>
      <c r="F12" s="315">
        <v>8</v>
      </c>
      <c r="G12" s="315">
        <v>366</v>
      </c>
      <c r="H12" s="315">
        <v>194</v>
      </c>
      <c r="I12" s="315">
        <v>12914</v>
      </c>
      <c r="J12" s="315">
        <v>1234</v>
      </c>
      <c r="K12" s="315">
        <v>5989</v>
      </c>
      <c r="L12" s="315">
        <v>926</v>
      </c>
      <c r="M12" s="774">
        <v>131826</v>
      </c>
      <c r="N12" s="276" t="s">
        <v>195</v>
      </c>
    </row>
    <row r="13" spans="1:14" s="284" customFormat="1" ht="23.25" customHeight="1">
      <c r="A13" s="377" t="s">
        <v>64</v>
      </c>
      <c r="B13" s="280">
        <v>1241</v>
      </c>
      <c r="C13" s="280">
        <v>6411</v>
      </c>
      <c r="D13" s="280">
        <v>1060</v>
      </c>
      <c r="E13" s="280">
        <v>150146</v>
      </c>
      <c r="F13" s="429">
        <v>7</v>
      </c>
      <c r="G13" s="429">
        <v>422</v>
      </c>
      <c r="H13" s="429">
        <v>133</v>
      </c>
      <c r="I13" s="429">
        <v>17025</v>
      </c>
      <c r="J13" s="429">
        <v>1234</v>
      </c>
      <c r="K13" s="429">
        <v>5989</v>
      </c>
      <c r="L13" s="429">
        <v>927</v>
      </c>
      <c r="M13" s="429">
        <v>133121</v>
      </c>
      <c r="N13" s="283" t="s">
        <v>64</v>
      </c>
    </row>
    <row r="14" spans="1:14" s="290" customFormat="1" ht="23.25" customHeight="1">
      <c r="A14" s="380" t="s">
        <v>248</v>
      </c>
      <c r="B14" s="723">
        <v>1242</v>
      </c>
      <c r="C14" s="724">
        <v>6411</v>
      </c>
      <c r="D14" s="724">
        <v>1077</v>
      </c>
      <c r="E14" s="724">
        <v>158030</v>
      </c>
      <c r="F14" s="786">
        <v>8</v>
      </c>
      <c r="G14" s="786">
        <v>422</v>
      </c>
      <c r="H14" s="786">
        <v>129</v>
      </c>
      <c r="I14" s="786">
        <v>24909</v>
      </c>
      <c r="J14" s="786">
        <v>1234</v>
      </c>
      <c r="K14" s="786">
        <v>5989</v>
      </c>
      <c r="L14" s="786">
        <v>948</v>
      </c>
      <c r="M14" s="787">
        <v>133121</v>
      </c>
      <c r="N14" s="289" t="s">
        <v>248</v>
      </c>
    </row>
    <row r="15" spans="1:13" s="363" customFormat="1" ht="13.5" customHeight="1">
      <c r="A15" s="284"/>
      <c r="B15" s="775"/>
      <c r="C15" s="775"/>
      <c r="D15" s="657"/>
      <c r="E15" s="657"/>
      <c r="F15" s="657"/>
      <c r="G15" s="657"/>
      <c r="H15" s="657"/>
      <c r="I15" s="657"/>
      <c r="J15" s="657"/>
      <c r="K15" s="657"/>
      <c r="L15" s="657"/>
      <c r="M15" s="657"/>
    </row>
    <row r="16" spans="1:17" s="763" customFormat="1" ht="13.5" customHeight="1">
      <c r="A16" s="1240" t="s">
        <v>45</v>
      </c>
      <c r="B16" s="1237" t="s">
        <v>65</v>
      </c>
      <c r="C16" s="1239"/>
      <c r="D16" s="1239"/>
      <c r="E16" s="1239"/>
      <c r="F16" s="1243" t="s">
        <v>66</v>
      </c>
      <c r="G16" s="1236"/>
      <c r="H16" s="1235" t="s">
        <v>67</v>
      </c>
      <c r="I16" s="1239"/>
      <c r="J16" s="1239"/>
      <c r="K16" s="1239"/>
      <c r="L16" s="1239"/>
      <c r="M16" s="1239"/>
      <c r="N16" s="1239"/>
      <c r="O16" s="1239"/>
      <c r="P16" s="1236"/>
      <c r="Q16" s="1232" t="s">
        <v>47</v>
      </c>
    </row>
    <row r="17" spans="1:17" s="763" customFormat="1" ht="13.5" customHeight="1">
      <c r="A17" s="1241"/>
      <c r="B17" s="1235" t="s">
        <v>68</v>
      </c>
      <c r="C17" s="1236"/>
      <c r="D17" s="1237" t="s">
        <v>69</v>
      </c>
      <c r="E17" s="1236"/>
      <c r="F17" s="1232" t="s">
        <v>70</v>
      </c>
      <c r="G17" s="1238"/>
      <c r="H17" s="1237" t="s">
        <v>71</v>
      </c>
      <c r="I17" s="1239"/>
      <c r="J17" s="1236"/>
      <c r="K17" s="1237" t="s">
        <v>72</v>
      </c>
      <c r="L17" s="1239"/>
      <c r="M17" s="1236"/>
      <c r="N17" s="1237" t="s">
        <v>73</v>
      </c>
      <c r="O17" s="1239"/>
      <c r="P17" s="1236"/>
      <c r="Q17" s="1233"/>
    </row>
    <row r="18" spans="1:17" s="763" customFormat="1" ht="13.5" customHeight="1">
      <c r="A18" s="1241"/>
      <c r="B18" s="765" t="s">
        <v>51</v>
      </c>
      <c r="C18" s="765" t="s">
        <v>74</v>
      </c>
      <c r="D18" s="765" t="s">
        <v>51</v>
      </c>
      <c r="E18" s="765" t="s">
        <v>74</v>
      </c>
      <c r="F18" s="765" t="s">
        <v>51</v>
      </c>
      <c r="G18" s="776" t="s">
        <v>74</v>
      </c>
      <c r="H18" s="770" t="s">
        <v>75</v>
      </c>
      <c r="I18" s="777" t="s">
        <v>76</v>
      </c>
      <c r="J18" s="778" t="s">
        <v>77</v>
      </c>
      <c r="K18" s="770" t="s">
        <v>75</v>
      </c>
      <c r="L18" s="777" t="s">
        <v>76</v>
      </c>
      <c r="M18" s="778" t="s">
        <v>77</v>
      </c>
      <c r="N18" s="770" t="s">
        <v>75</v>
      </c>
      <c r="O18" s="777" t="s">
        <v>76</v>
      </c>
      <c r="P18" s="765" t="s">
        <v>77</v>
      </c>
      <c r="Q18" s="1233"/>
    </row>
    <row r="19" spans="1:17" s="763" customFormat="1" ht="13.5" customHeight="1">
      <c r="A19" s="1242"/>
      <c r="B19" s="772" t="s">
        <v>59</v>
      </c>
      <c r="C19" s="767" t="s">
        <v>78</v>
      </c>
      <c r="D19" s="772" t="s">
        <v>59</v>
      </c>
      <c r="E19" s="767" t="s">
        <v>78</v>
      </c>
      <c r="F19" s="772" t="s">
        <v>59</v>
      </c>
      <c r="G19" s="767" t="s">
        <v>78</v>
      </c>
      <c r="H19" s="772" t="s">
        <v>79</v>
      </c>
      <c r="I19" s="768" t="s">
        <v>80</v>
      </c>
      <c r="J19" s="767" t="s">
        <v>81</v>
      </c>
      <c r="K19" s="772" t="s">
        <v>79</v>
      </c>
      <c r="L19" s="768" t="s">
        <v>80</v>
      </c>
      <c r="M19" s="767" t="s">
        <v>81</v>
      </c>
      <c r="N19" s="772" t="s">
        <v>79</v>
      </c>
      <c r="O19" s="768" t="s">
        <v>80</v>
      </c>
      <c r="P19" s="772" t="s">
        <v>81</v>
      </c>
      <c r="Q19" s="1234"/>
    </row>
    <row r="20" spans="1:17" s="277" customFormat="1" ht="23.25" customHeight="1">
      <c r="A20" s="372" t="s">
        <v>63</v>
      </c>
      <c r="B20" s="779">
        <v>1</v>
      </c>
      <c r="C20" s="780">
        <v>5</v>
      </c>
      <c r="D20" s="780">
        <v>1</v>
      </c>
      <c r="E20" s="780">
        <v>5</v>
      </c>
      <c r="F20" s="781">
        <v>0</v>
      </c>
      <c r="G20" s="781">
        <v>0</v>
      </c>
      <c r="H20" s="780">
        <v>5</v>
      </c>
      <c r="I20" s="780">
        <v>2</v>
      </c>
      <c r="J20" s="782">
        <v>3</v>
      </c>
      <c r="K20" s="315">
        <v>15068</v>
      </c>
      <c r="L20" s="780">
        <v>9890</v>
      </c>
      <c r="M20" s="782">
        <v>5170</v>
      </c>
      <c r="N20" s="315">
        <v>9674</v>
      </c>
      <c r="O20" s="780">
        <v>9536</v>
      </c>
      <c r="P20" s="783">
        <v>138</v>
      </c>
      <c r="Q20" s="276" t="s">
        <v>63</v>
      </c>
    </row>
    <row r="21" spans="1:17" s="277" customFormat="1" ht="23.25" customHeight="1">
      <c r="A21" s="372" t="s">
        <v>194</v>
      </c>
      <c r="B21" s="780">
        <v>1</v>
      </c>
      <c r="C21" s="780">
        <v>5</v>
      </c>
      <c r="D21" s="780">
        <v>1</v>
      </c>
      <c r="E21" s="780">
        <v>5</v>
      </c>
      <c r="F21" s="781">
        <v>0</v>
      </c>
      <c r="G21" s="781">
        <v>0</v>
      </c>
      <c r="H21" s="780">
        <v>7</v>
      </c>
      <c r="I21" s="780">
        <v>3</v>
      </c>
      <c r="J21" s="782">
        <v>4</v>
      </c>
      <c r="K21" s="315">
        <v>35296</v>
      </c>
      <c r="L21" s="780">
        <v>29890</v>
      </c>
      <c r="M21" s="782">
        <v>5406</v>
      </c>
      <c r="N21" s="315">
        <v>10657</v>
      </c>
      <c r="O21" s="780">
        <v>9473</v>
      </c>
      <c r="P21" s="783">
        <v>223</v>
      </c>
      <c r="Q21" s="276" t="s">
        <v>194</v>
      </c>
    </row>
    <row r="22" spans="1:17" s="277" customFormat="1" ht="23.25" customHeight="1">
      <c r="A22" s="372" t="s">
        <v>195</v>
      </c>
      <c r="B22" s="780">
        <v>1</v>
      </c>
      <c r="C22" s="780">
        <v>5</v>
      </c>
      <c r="D22" s="780">
        <v>1</v>
      </c>
      <c r="E22" s="780">
        <v>5</v>
      </c>
      <c r="F22" s="781">
        <v>0</v>
      </c>
      <c r="G22" s="781">
        <v>0</v>
      </c>
      <c r="H22" s="780">
        <v>7</v>
      </c>
      <c r="I22" s="780">
        <v>3</v>
      </c>
      <c r="J22" s="782">
        <v>4</v>
      </c>
      <c r="K22" s="315">
        <v>35482</v>
      </c>
      <c r="L22" s="780">
        <v>30076</v>
      </c>
      <c r="M22" s="782">
        <v>5406</v>
      </c>
      <c r="N22" s="315">
        <v>11040</v>
      </c>
      <c r="O22" s="780">
        <v>10692</v>
      </c>
      <c r="P22" s="783">
        <v>313</v>
      </c>
      <c r="Q22" s="276" t="s">
        <v>195</v>
      </c>
    </row>
    <row r="23" spans="1:17" s="284" customFormat="1" ht="23.25" customHeight="1">
      <c r="A23" s="377" t="s">
        <v>64</v>
      </c>
      <c r="B23" s="280">
        <v>1</v>
      </c>
      <c r="C23" s="280">
        <v>5</v>
      </c>
      <c r="D23" s="429">
        <v>1</v>
      </c>
      <c r="E23" s="429">
        <v>5</v>
      </c>
      <c r="F23" s="280">
        <v>0</v>
      </c>
      <c r="G23" s="280">
        <v>0</v>
      </c>
      <c r="H23" s="280">
        <v>8</v>
      </c>
      <c r="I23" s="429">
        <v>3</v>
      </c>
      <c r="J23" s="429">
        <v>5</v>
      </c>
      <c r="K23" s="280">
        <v>43354</v>
      </c>
      <c r="L23" s="429">
        <v>30076</v>
      </c>
      <c r="M23" s="429">
        <v>13278</v>
      </c>
      <c r="N23" s="280">
        <v>13122</v>
      </c>
      <c r="O23" s="429">
        <v>12647</v>
      </c>
      <c r="P23" s="429">
        <v>475</v>
      </c>
      <c r="Q23" s="283" t="s">
        <v>64</v>
      </c>
    </row>
    <row r="24" spans="1:17" s="290" customFormat="1" ht="23.25" customHeight="1">
      <c r="A24" s="380" t="s">
        <v>248</v>
      </c>
      <c r="B24" s="724">
        <v>1</v>
      </c>
      <c r="C24" s="724">
        <v>5</v>
      </c>
      <c r="D24" s="786">
        <v>1</v>
      </c>
      <c r="E24" s="786">
        <v>5</v>
      </c>
      <c r="F24" s="724">
        <v>0</v>
      </c>
      <c r="G24" s="724">
        <v>0</v>
      </c>
      <c r="H24" s="724">
        <v>8</v>
      </c>
      <c r="I24" s="786">
        <v>3</v>
      </c>
      <c r="J24" s="786">
        <v>5</v>
      </c>
      <c r="K24" s="724">
        <v>43706</v>
      </c>
      <c r="L24" s="786">
        <v>30076</v>
      </c>
      <c r="M24" s="786">
        <v>13630</v>
      </c>
      <c r="N24" s="724">
        <v>14799</v>
      </c>
      <c r="O24" s="786">
        <v>14201</v>
      </c>
      <c r="P24" s="786">
        <v>598</v>
      </c>
      <c r="Q24" s="289" t="s">
        <v>248</v>
      </c>
    </row>
    <row r="25" spans="1:17" s="784" customFormat="1" ht="13.5" customHeight="1">
      <c r="A25" s="784" t="s">
        <v>1069</v>
      </c>
      <c r="Q25" s="908" t="s">
        <v>1072</v>
      </c>
    </row>
    <row r="26" s="784" customFormat="1" ht="13.5" customHeight="1">
      <c r="A26" s="909" t="s">
        <v>1073</v>
      </c>
    </row>
    <row r="27" s="785" customFormat="1" ht="12.75"/>
  </sheetData>
  <mergeCells count="25">
    <mergeCell ref="A1:R1"/>
    <mergeCell ref="L2:N2"/>
    <mergeCell ref="A3:A9"/>
    <mergeCell ref="B3:M3"/>
    <mergeCell ref="N3:N9"/>
    <mergeCell ref="B4:E4"/>
    <mergeCell ref="F4:I4"/>
    <mergeCell ref="J4:M4"/>
    <mergeCell ref="C5:D5"/>
    <mergeCell ref="G5:H5"/>
    <mergeCell ref="K5:L5"/>
    <mergeCell ref="C6:D6"/>
    <mergeCell ref="G6:H6"/>
    <mergeCell ref="K6:L6"/>
    <mergeCell ref="A16:A19"/>
    <mergeCell ref="B16:E16"/>
    <mergeCell ref="F16:G16"/>
    <mergeCell ref="H16:P16"/>
    <mergeCell ref="Q16:Q19"/>
    <mergeCell ref="B17:C17"/>
    <mergeCell ref="D17:E17"/>
    <mergeCell ref="F17:G17"/>
    <mergeCell ref="H17:J17"/>
    <mergeCell ref="K17:M17"/>
    <mergeCell ref="N17:P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/>
  </sheetPr>
  <dimension ref="A1:U22"/>
  <sheetViews>
    <sheetView zoomScale="82" zoomScaleNormal="82" zoomScalePageLayoutView="0" workbookViewId="0" topLeftCell="A1">
      <pane xSplit="1" ySplit="4" topLeftCell="B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:U1"/>
    </sheetView>
  </sheetViews>
  <sheetFormatPr defaultColWidth="8.88671875" defaultRowHeight="13.5"/>
  <cols>
    <col min="1" max="1" width="5.99609375" style="51" customWidth="1"/>
    <col min="2" max="2" width="7.99609375" style="51" customWidth="1"/>
    <col min="3" max="3" width="7.21484375" style="51" customWidth="1"/>
    <col min="4" max="6" width="7.99609375" style="51" customWidth="1"/>
    <col min="7" max="7" width="7.3359375" style="51" customWidth="1"/>
    <col min="8" max="8" width="6.4453125" style="51" customWidth="1"/>
    <col min="9" max="10" width="5.6640625" style="51" customWidth="1"/>
    <col min="11" max="11" width="3.77734375" style="51" customWidth="1"/>
    <col min="12" max="12" width="5.10546875" style="51" customWidth="1"/>
    <col min="13" max="13" width="3.6640625" style="51" customWidth="1"/>
    <col min="14" max="14" width="5.21484375" style="51" customWidth="1"/>
    <col min="15" max="15" width="3.6640625" style="51" customWidth="1"/>
    <col min="16" max="16" width="5.21484375" style="51" customWidth="1"/>
    <col min="17" max="17" width="3.99609375" style="51" customWidth="1"/>
    <col min="18" max="18" width="4.88671875" style="51" customWidth="1"/>
    <col min="19" max="19" width="6.99609375" style="51" customWidth="1"/>
    <col min="20" max="20" width="5.99609375" style="51" customWidth="1"/>
    <col min="21" max="21" width="6.21484375" style="51" customWidth="1"/>
    <col min="22" max="16384" width="8.88671875" style="51" customWidth="1"/>
  </cols>
  <sheetData>
    <row r="1" spans="1:21" ht="25.5" customHeight="1">
      <c r="A1" s="1252" t="s">
        <v>190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</row>
    <row r="2" spans="1:21" s="20" customFormat="1" ht="21.75" customHeight="1">
      <c r="A2" s="20" t="s">
        <v>1231</v>
      </c>
      <c r="O2" s="21"/>
      <c r="S2" s="21"/>
      <c r="T2" s="21"/>
      <c r="U2" s="21" t="s">
        <v>1155</v>
      </c>
    </row>
    <row r="3" spans="1:21" s="20" customFormat="1" ht="23.25" customHeight="1">
      <c r="A3" s="1042" t="s">
        <v>544</v>
      </c>
      <c r="B3" s="1038" t="s">
        <v>1081</v>
      </c>
      <c r="C3" s="1253"/>
      <c r="D3" s="1253"/>
      <c r="E3" s="1253"/>
      <c r="F3" s="1253"/>
      <c r="G3" s="1253"/>
      <c r="H3" s="1253"/>
      <c r="I3" s="1253"/>
      <c r="J3" s="1254"/>
      <c r="K3" s="1038" t="s">
        <v>1082</v>
      </c>
      <c r="L3" s="1255"/>
      <c r="M3" s="1253"/>
      <c r="N3" s="1253"/>
      <c r="O3" s="1253"/>
      <c r="P3" s="1253"/>
      <c r="Q3" s="1253"/>
      <c r="R3" s="1253"/>
      <c r="S3" s="1253"/>
      <c r="T3" s="1253"/>
      <c r="U3" s="1045" t="s">
        <v>567</v>
      </c>
    </row>
    <row r="4" spans="1:21" s="20" customFormat="1" ht="61.5" customHeight="1">
      <c r="A4" s="1044"/>
      <c r="B4" s="36"/>
      <c r="C4" s="44" t="s">
        <v>1083</v>
      </c>
      <c r="D4" s="44" t="s">
        <v>1084</v>
      </c>
      <c r="E4" s="44" t="s">
        <v>1085</v>
      </c>
      <c r="F4" s="44" t="s">
        <v>1086</v>
      </c>
      <c r="G4" s="44" t="s">
        <v>1087</v>
      </c>
      <c r="H4" s="44" t="s">
        <v>1088</v>
      </c>
      <c r="I4" s="44" t="s">
        <v>1089</v>
      </c>
      <c r="J4" s="44" t="s">
        <v>525</v>
      </c>
      <c r="K4" s="1055"/>
      <c r="L4" s="1258"/>
      <c r="M4" s="1052" t="s">
        <v>1090</v>
      </c>
      <c r="N4" s="1256"/>
      <c r="O4" s="1052" t="s">
        <v>1091</v>
      </c>
      <c r="P4" s="1256"/>
      <c r="Q4" s="1052" t="s">
        <v>1092</v>
      </c>
      <c r="R4" s="1256"/>
      <c r="S4" s="44" t="s">
        <v>1093</v>
      </c>
      <c r="T4" s="37" t="s">
        <v>525</v>
      </c>
      <c r="U4" s="1027"/>
    </row>
    <row r="5" spans="1:21" s="185" customFormat="1" ht="19.5" customHeight="1">
      <c r="A5" s="195">
        <v>2006</v>
      </c>
      <c r="B5" s="196">
        <v>29769</v>
      </c>
      <c r="C5" s="197">
        <v>547</v>
      </c>
      <c r="D5" s="197">
        <v>8576</v>
      </c>
      <c r="E5" s="197">
        <v>462</v>
      </c>
      <c r="F5" s="197">
        <v>1616</v>
      </c>
      <c r="G5" s="197">
        <v>4096</v>
      </c>
      <c r="H5" s="197">
        <v>7827</v>
      </c>
      <c r="I5" s="197">
        <v>6255</v>
      </c>
      <c r="J5" s="197">
        <v>390</v>
      </c>
      <c r="K5" s="1276">
        <v>29769</v>
      </c>
      <c r="L5" s="1276"/>
      <c r="M5" s="1276">
        <v>13156</v>
      </c>
      <c r="N5" s="1276"/>
      <c r="O5" s="1276">
        <v>1749</v>
      </c>
      <c r="P5" s="1276"/>
      <c r="Q5" s="1276">
        <v>4896</v>
      </c>
      <c r="R5" s="1276"/>
      <c r="S5" s="197">
        <v>4726</v>
      </c>
      <c r="T5" s="197">
        <v>5242</v>
      </c>
      <c r="U5" s="184">
        <v>2006</v>
      </c>
    </row>
    <row r="6" spans="1:21" s="185" customFormat="1" ht="19.5" customHeight="1">
      <c r="A6" s="195">
        <v>2007</v>
      </c>
      <c r="B6" s="196">
        <v>27539</v>
      </c>
      <c r="C6" s="197">
        <v>480</v>
      </c>
      <c r="D6" s="197">
        <v>7528</v>
      </c>
      <c r="E6" s="197">
        <v>879</v>
      </c>
      <c r="F6" s="197">
        <v>3285</v>
      </c>
      <c r="G6" s="197">
        <v>3492</v>
      </c>
      <c r="H6" s="197">
        <v>7533</v>
      </c>
      <c r="I6" s="197">
        <v>4113</v>
      </c>
      <c r="J6" s="197">
        <v>229</v>
      </c>
      <c r="K6" s="1276">
        <v>27539</v>
      </c>
      <c r="L6" s="1276"/>
      <c r="M6" s="1276">
        <v>12615</v>
      </c>
      <c r="N6" s="1276"/>
      <c r="O6" s="1276">
        <v>1545</v>
      </c>
      <c r="P6" s="1276"/>
      <c r="Q6" s="1276">
        <v>4700</v>
      </c>
      <c r="R6" s="1276"/>
      <c r="S6" s="197">
        <v>4350</v>
      </c>
      <c r="T6" s="197">
        <v>4329</v>
      </c>
      <c r="U6" s="184">
        <v>2007</v>
      </c>
    </row>
    <row r="7" spans="1:21" s="186" customFormat="1" ht="19.5" customHeight="1">
      <c r="A7" s="167">
        <v>2008</v>
      </c>
      <c r="B7" s="193">
        <v>32542</v>
      </c>
      <c r="C7" s="194">
        <v>475</v>
      </c>
      <c r="D7" s="194">
        <v>14477</v>
      </c>
      <c r="E7" s="194">
        <v>543</v>
      </c>
      <c r="F7" s="194">
        <v>2538</v>
      </c>
      <c r="G7" s="194">
        <v>1099</v>
      </c>
      <c r="H7" s="194">
        <v>7869</v>
      </c>
      <c r="I7" s="194">
        <v>5318</v>
      </c>
      <c r="J7" s="194">
        <v>223</v>
      </c>
      <c r="K7" s="1275">
        <v>32542</v>
      </c>
      <c r="L7" s="1275"/>
      <c r="M7" s="1275">
        <v>16456</v>
      </c>
      <c r="N7" s="1275"/>
      <c r="O7" s="1275">
        <v>1566</v>
      </c>
      <c r="P7" s="1275"/>
      <c r="Q7" s="1275">
        <v>5092</v>
      </c>
      <c r="R7" s="1275"/>
      <c r="S7" s="194">
        <v>4858</v>
      </c>
      <c r="T7" s="194">
        <v>4570</v>
      </c>
      <c r="U7" s="166">
        <v>2008</v>
      </c>
    </row>
    <row r="8" spans="1:21" s="163" customFormat="1" ht="19.5" customHeight="1">
      <c r="A8" s="167">
        <v>2009</v>
      </c>
      <c r="B8" s="193">
        <v>36916</v>
      </c>
      <c r="C8" s="194">
        <v>404</v>
      </c>
      <c r="D8" s="194">
        <v>20403</v>
      </c>
      <c r="E8" s="194">
        <v>184</v>
      </c>
      <c r="F8" s="194">
        <v>1280</v>
      </c>
      <c r="G8" s="194">
        <v>1166</v>
      </c>
      <c r="H8" s="194">
        <v>6803</v>
      </c>
      <c r="I8" s="194">
        <v>6417</v>
      </c>
      <c r="J8" s="194">
        <v>259</v>
      </c>
      <c r="K8" s="1275">
        <v>36916</v>
      </c>
      <c r="L8" s="1275"/>
      <c r="M8" s="1275">
        <v>18810</v>
      </c>
      <c r="N8" s="1275"/>
      <c r="O8" s="1275">
        <v>2107</v>
      </c>
      <c r="P8" s="1275"/>
      <c r="Q8" s="1275">
        <v>6532</v>
      </c>
      <c r="R8" s="1275"/>
      <c r="S8" s="194">
        <v>4030</v>
      </c>
      <c r="T8" s="194">
        <v>5437</v>
      </c>
      <c r="U8" s="166">
        <v>2009</v>
      </c>
    </row>
    <row r="9" spans="1:21" s="161" customFormat="1" ht="19.5" customHeight="1">
      <c r="A9" s="198">
        <v>2010</v>
      </c>
      <c r="B9" s="199">
        <f>SUM(C9:J9)</f>
        <v>38454</v>
      </c>
      <c r="C9" s="200">
        <v>259</v>
      </c>
      <c r="D9" s="200">
        <v>23240</v>
      </c>
      <c r="E9" s="200">
        <v>493</v>
      </c>
      <c r="F9" s="200">
        <v>1476</v>
      </c>
      <c r="G9" s="200">
        <v>896</v>
      </c>
      <c r="H9" s="200">
        <v>7774</v>
      </c>
      <c r="I9" s="200">
        <v>4133</v>
      </c>
      <c r="J9" s="200">
        <v>183</v>
      </c>
      <c r="K9" s="1257">
        <f>SUM(M9:T9)</f>
        <v>38454</v>
      </c>
      <c r="L9" s="1257"/>
      <c r="M9" s="1257">
        <v>20460</v>
      </c>
      <c r="N9" s="1257"/>
      <c r="O9" s="1257">
        <v>1874</v>
      </c>
      <c r="P9" s="1257"/>
      <c r="Q9" s="1257">
        <v>6678</v>
      </c>
      <c r="R9" s="1257"/>
      <c r="S9" s="200">
        <v>3508</v>
      </c>
      <c r="T9" s="200">
        <v>5934</v>
      </c>
      <c r="U9" s="201">
        <v>2010</v>
      </c>
    </row>
    <row r="11" spans="1:19" s="20" customFormat="1" ht="20.25" customHeight="1">
      <c r="A11" s="1259" t="s">
        <v>1094</v>
      </c>
      <c r="B11" s="1263" t="s">
        <v>1095</v>
      </c>
      <c r="C11" s="1264"/>
      <c r="D11" s="1264"/>
      <c r="E11" s="1264"/>
      <c r="F11" s="1264"/>
      <c r="G11" s="1264"/>
      <c r="H11" s="1271" t="s">
        <v>1096</v>
      </c>
      <c r="I11" s="1266"/>
      <c r="J11" s="1272"/>
      <c r="K11" s="1272"/>
      <c r="L11" s="1272"/>
      <c r="M11" s="1272"/>
      <c r="N11" s="1272"/>
      <c r="O11" s="1272"/>
      <c r="P11" s="1272"/>
      <c r="Q11" s="1272"/>
      <c r="R11" s="1265" t="s">
        <v>739</v>
      </c>
      <c r="S11" s="1266"/>
    </row>
    <row r="12" spans="1:19" s="22" customFormat="1" ht="19.5" customHeight="1">
      <c r="A12" s="1260"/>
      <c r="B12" s="28"/>
      <c r="C12" s="55" t="s">
        <v>1097</v>
      </c>
      <c r="D12" s="55" t="s">
        <v>1098</v>
      </c>
      <c r="E12" s="55" t="s">
        <v>1099</v>
      </c>
      <c r="F12" s="55" t="s">
        <v>1100</v>
      </c>
      <c r="G12" s="55" t="s">
        <v>1101</v>
      </c>
      <c r="H12" s="1262"/>
      <c r="I12" s="1260"/>
      <c r="J12" s="1265" t="s">
        <v>1102</v>
      </c>
      <c r="K12" s="1274"/>
      <c r="L12" s="1265" t="s">
        <v>1103</v>
      </c>
      <c r="M12" s="1274"/>
      <c r="N12" s="1265" t="s">
        <v>1104</v>
      </c>
      <c r="O12" s="1274"/>
      <c r="P12" s="1265" t="s">
        <v>1105</v>
      </c>
      <c r="Q12" s="1266"/>
      <c r="R12" s="1268"/>
      <c r="S12" s="1269"/>
    </row>
    <row r="13" spans="1:21" s="20" customFormat="1" ht="30.75" customHeight="1">
      <c r="A13" s="1261"/>
      <c r="B13" s="56"/>
      <c r="C13" s="24" t="s">
        <v>1106</v>
      </c>
      <c r="D13" s="24" t="s">
        <v>1106</v>
      </c>
      <c r="E13" s="24" t="s">
        <v>1106</v>
      </c>
      <c r="F13" s="24" t="s">
        <v>1106</v>
      </c>
      <c r="G13" s="25" t="s">
        <v>1107</v>
      </c>
      <c r="H13" s="1273"/>
      <c r="I13" s="1261"/>
      <c r="J13" s="1267"/>
      <c r="K13" s="1261"/>
      <c r="L13" s="1267"/>
      <c r="M13" s="1261"/>
      <c r="N13" s="1267"/>
      <c r="O13" s="1261"/>
      <c r="P13" s="1267"/>
      <c r="Q13" s="1270"/>
      <c r="R13" s="1267"/>
      <c r="S13" s="1270"/>
      <c r="U13" s="63"/>
    </row>
    <row r="14" spans="1:19" s="185" customFormat="1" ht="19.5" customHeight="1">
      <c r="A14" s="195">
        <v>2006</v>
      </c>
      <c r="B14" s="196">
        <v>29769</v>
      </c>
      <c r="C14" s="197">
        <v>8614</v>
      </c>
      <c r="D14" s="197">
        <v>14894</v>
      </c>
      <c r="E14" s="197">
        <v>4388</v>
      </c>
      <c r="F14" s="197">
        <v>1475</v>
      </c>
      <c r="G14" s="197">
        <v>398</v>
      </c>
      <c r="H14" s="54">
        <v>29769</v>
      </c>
      <c r="I14" s="137">
        <v>-123</v>
      </c>
      <c r="J14" s="54">
        <v>9156</v>
      </c>
      <c r="K14" s="137">
        <v>-42</v>
      </c>
      <c r="L14" s="54">
        <v>9297</v>
      </c>
      <c r="M14" s="137">
        <v>-29</v>
      </c>
      <c r="N14" s="54">
        <v>8008</v>
      </c>
      <c r="O14" s="137">
        <v>-44</v>
      </c>
      <c r="P14" s="54">
        <v>3308</v>
      </c>
      <c r="Q14" s="57">
        <v>-8</v>
      </c>
      <c r="R14" s="29">
        <v>2006</v>
      </c>
      <c r="S14" s="195"/>
    </row>
    <row r="15" spans="1:19" s="20" customFormat="1" ht="19.5" customHeight="1">
      <c r="A15" s="23">
        <v>2007</v>
      </c>
      <c r="B15" s="53">
        <v>27539</v>
      </c>
      <c r="C15" s="54">
        <v>8968</v>
      </c>
      <c r="D15" s="54">
        <v>12666</v>
      </c>
      <c r="E15" s="54">
        <v>4138</v>
      </c>
      <c r="F15" s="54">
        <v>1375</v>
      </c>
      <c r="G15" s="54">
        <v>392</v>
      </c>
      <c r="H15" s="54">
        <v>27539</v>
      </c>
      <c r="I15" s="788">
        <v>-95</v>
      </c>
      <c r="J15" s="87">
        <v>8559</v>
      </c>
      <c r="K15" s="202">
        <v>-27</v>
      </c>
      <c r="L15" s="87">
        <v>8519</v>
      </c>
      <c r="M15" s="202">
        <v>-29</v>
      </c>
      <c r="N15" s="87">
        <v>7336</v>
      </c>
      <c r="O15" s="202">
        <v>-25</v>
      </c>
      <c r="P15" s="87">
        <v>3125</v>
      </c>
      <c r="Q15" s="203">
        <v>-14</v>
      </c>
      <c r="R15" s="29">
        <v>2007</v>
      </c>
      <c r="S15" s="23"/>
    </row>
    <row r="16" spans="1:19" s="22" customFormat="1" ht="19.5" customHeight="1">
      <c r="A16" s="23">
        <v>2008</v>
      </c>
      <c r="B16" s="53">
        <v>32542</v>
      </c>
      <c r="C16" s="54">
        <v>12263</v>
      </c>
      <c r="D16" s="54">
        <v>13401</v>
      </c>
      <c r="E16" s="54">
        <v>4729</v>
      </c>
      <c r="F16" s="54">
        <v>1671</v>
      </c>
      <c r="G16" s="54">
        <v>478</v>
      </c>
      <c r="H16" s="54">
        <v>32542</v>
      </c>
      <c r="I16" s="788">
        <v>-111</v>
      </c>
      <c r="J16" s="54">
        <v>9815</v>
      </c>
      <c r="K16" s="204">
        <v>-34</v>
      </c>
      <c r="L16" s="54">
        <v>10144</v>
      </c>
      <c r="M16" s="204">
        <v>-25</v>
      </c>
      <c r="N16" s="54">
        <v>8839</v>
      </c>
      <c r="O16" s="204">
        <v>-36</v>
      </c>
      <c r="P16" s="54">
        <v>3744</v>
      </c>
      <c r="Q16" s="205">
        <v>-16</v>
      </c>
      <c r="R16" s="29">
        <v>2008</v>
      </c>
      <c r="S16" s="23"/>
    </row>
    <row r="17" spans="1:19" s="22" customFormat="1" ht="19.5" customHeight="1">
      <c r="A17" s="23">
        <v>2009</v>
      </c>
      <c r="B17" s="97">
        <v>36916</v>
      </c>
      <c r="C17" s="98">
        <v>13921</v>
      </c>
      <c r="D17" s="98">
        <v>14581</v>
      </c>
      <c r="E17" s="98">
        <v>5210</v>
      </c>
      <c r="F17" s="98">
        <v>2436</v>
      </c>
      <c r="G17" s="98">
        <v>768</v>
      </c>
      <c r="H17" s="98">
        <v>36916</v>
      </c>
      <c r="I17" s="206">
        <v>-136</v>
      </c>
      <c r="J17" s="98">
        <v>11051</v>
      </c>
      <c r="K17" s="207">
        <v>-49</v>
      </c>
      <c r="L17" s="98">
        <v>11495</v>
      </c>
      <c r="M17" s="207">
        <v>-30</v>
      </c>
      <c r="N17" s="98">
        <v>10095</v>
      </c>
      <c r="O17" s="207">
        <v>-36</v>
      </c>
      <c r="P17" s="98">
        <v>4275</v>
      </c>
      <c r="Q17" s="208">
        <v>-21</v>
      </c>
      <c r="R17" s="29">
        <v>2009</v>
      </c>
      <c r="S17" s="23"/>
    </row>
    <row r="18" spans="1:19" s="78" customFormat="1" ht="19.5" customHeight="1">
      <c r="A18" s="88">
        <v>2010</v>
      </c>
      <c r="B18" s="73">
        <f>SUM(C18:G18)</f>
        <v>38454</v>
      </c>
      <c r="C18" s="74">
        <v>15566</v>
      </c>
      <c r="D18" s="74">
        <v>14129</v>
      </c>
      <c r="E18" s="74">
        <v>5253</v>
      </c>
      <c r="F18" s="74">
        <v>2643</v>
      </c>
      <c r="G18" s="74">
        <v>863</v>
      </c>
      <c r="H18" s="74">
        <f>SUM(J18,L18,N18,P18)</f>
        <v>38454</v>
      </c>
      <c r="I18" s="209">
        <f>SUM(K18,M18,O18,Q18)</f>
        <v>-138</v>
      </c>
      <c r="J18" s="74">
        <v>11731</v>
      </c>
      <c r="K18" s="209">
        <v>-54</v>
      </c>
      <c r="L18" s="74">
        <v>11808</v>
      </c>
      <c r="M18" s="209">
        <v>-33</v>
      </c>
      <c r="N18" s="74">
        <v>10458</v>
      </c>
      <c r="O18" s="209">
        <v>-35</v>
      </c>
      <c r="P18" s="74">
        <v>4457</v>
      </c>
      <c r="Q18" s="210">
        <v>-16</v>
      </c>
      <c r="R18" s="211">
        <v>2010</v>
      </c>
      <c r="S18" s="212"/>
    </row>
    <row r="19" spans="1:18" s="26" customFormat="1" ht="14.25" customHeight="1">
      <c r="A19" s="26" t="s">
        <v>82</v>
      </c>
      <c r="I19" s="793" t="s">
        <v>1108</v>
      </c>
      <c r="R19" s="613"/>
    </row>
    <row r="20" spans="1:9" s="26" customFormat="1" ht="14.25" customHeight="1">
      <c r="A20" s="26" t="s">
        <v>83</v>
      </c>
      <c r="B20" s="789"/>
      <c r="C20" s="789"/>
      <c r="D20" s="789"/>
      <c r="E20" s="789"/>
      <c r="I20" s="790" t="s">
        <v>84</v>
      </c>
    </row>
    <row r="21" s="26" customFormat="1" ht="14.25" customHeight="1">
      <c r="A21" s="26" t="s">
        <v>85</v>
      </c>
    </row>
    <row r="22" spans="1:19" s="792" customFormat="1" ht="14.25" customHeight="1">
      <c r="A22" s="791" t="s">
        <v>86</v>
      </c>
      <c r="B22" s="790"/>
      <c r="C22" s="790"/>
      <c r="D22" s="790"/>
      <c r="E22" s="790"/>
      <c r="F22" s="790"/>
      <c r="H22" s="790"/>
      <c r="I22" s="790"/>
      <c r="J22" s="790"/>
      <c r="K22" s="790"/>
      <c r="M22" s="790"/>
      <c r="N22" s="790"/>
      <c r="O22" s="790"/>
      <c r="P22" s="790"/>
      <c r="Q22" s="790"/>
      <c r="R22" s="790"/>
      <c r="S22" s="790"/>
    </row>
  </sheetData>
  <sheetProtection/>
  <mergeCells count="43">
    <mergeCell ref="O8:P8"/>
    <mergeCell ref="Q5:R5"/>
    <mergeCell ref="Q6:R6"/>
    <mergeCell ref="Q7:R7"/>
    <mergeCell ref="Q8:R8"/>
    <mergeCell ref="O5:P5"/>
    <mergeCell ref="O6:P6"/>
    <mergeCell ref="O7:P7"/>
    <mergeCell ref="M6:N6"/>
    <mergeCell ref="M7:N7"/>
    <mergeCell ref="M8:N8"/>
    <mergeCell ref="K5:L5"/>
    <mergeCell ref="K6:L6"/>
    <mergeCell ref="K7:L7"/>
    <mergeCell ref="R11:S13"/>
    <mergeCell ref="H11:Q11"/>
    <mergeCell ref="P13:Q13"/>
    <mergeCell ref="H13:I13"/>
    <mergeCell ref="L12:M12"/>
    <mergeCell ref="N12:O12"/>
    <mergeCell ref="J12:K12"/>
    <mergeCell ref="A11:A13"/>
    <mergeCell ref="H12:I12"/>
    <mergeCell ref="B11:G11"/>
    <mergeCell ref="P12:Q12"/>
    <mergeCell ref="J13:K13"/>
    <mergeCell ref="L13:M13"/>
    <mergeCell ref="N13:O13"/>
    <mergeCell ref="M9:N9"/>
    <mergeCell ref="U3:U4"/>
    <mergeCell ref="K4:L4"/>
    <mergeCell ref="M4:N4"/>
    <mergeCell ref="O4:P4"/>
    <mergeCell ref="Q9:R9"/>
    <mergeCell ref="K9:L9"/>
    <mergeCell ref="O9:P9"/>
    <mergeCell ref="K8:L8"/>
    <mergeCell ref="M5:N5"/>
    <mergeCell ref="A1:U1"/>
    <mergeCell ref="B3:J3"/>
    <mergeCell ref="K3:T3"/>
    <mergeCell ref="Q4:R4"/>
    <mergeCell ref="A3:A4"/>
  </mergeCells>
  <printOptions/>
  <pageMargins left="0.2362204724409449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8.88671875" defaultRowHeight="13.5"/>
  <cols>
    <col min="1" max="1" width="8.4453125" style="596" customWidth="1"/>
    <col min="2" max="2" width="9.5546875" style="596" customWidth="1"/>
    <col min="3" max="3" width="9.4453125" style="596" customWidth="1"/>
    <col min="4" max="12" width="8.4453125" style="596" customWidth="1"/>
    <col min="13" max="13" width="9.99609375" style="596" customWidth="1"/>
    <col min="14" max="14" width="8.21484375" style="596" customWidth="1"/>
    <col min="15" max="16384" width="7.10546875" style="596" customWidth="1"/>
  </cols>
  <sheetData>
    <row r="1" spans="1:14" ht="32.25" customHeight="1">
      <c r="A1" s="1091" t="s">
        <v>665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4" s="251" customFormat="1" ht="18" customHeight="1">
      <c r="A2" s="251" t="s">
        <v>1109</v>
      </c>
      <c r="N2" s="297" t="s">
        <v>1110</v>
      </c>
    </row>
    <row r="3" spans="1:14" s="251" customFormat="1" ht="26.25" customHeight="1">
      <c r="A3" s="1101" t="s">
        <v>250</v>
      </c>
      <c r="B3" s="1277" t="s">
        <v>87</v>
      </c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975" t="s">
        <v>205</v>
      </c>
    </row>
    <row r="4" spans="1:14" s="251" customFormat="1" ht="25.5" customHeight="1">
      <c r="A4" s="1096"/>
      <c r="B4" s="794" t="s">
        <v>1111</v>
      </c>
      <c r="C4" s="614" t="s">
        <v>1112</v>
      </c>
      <c r="D4" s="979" t="s">
        <v>1113</v>
      </c>
      <c r="E4" s="1124"/>
      <c r="F4" s="1124"/>
      <c r="G4" s="1124"/>
      <c r="H4" s="1124"/>
      <c r="I4" s="1124"/>
      <c r="J4" s="1124"/>
      <c r="K4" s="1124"/>
      <c r="L4" s="1123"/>
      <c r="M4" s="489" t="s">
        <v>1114</v>
      </c>
      <c r="N4" s="976"/>
    </row>
    <row r="5" spans="1:14" s="251" customFormat="1" ht="25.5" customHeight="1">
      <c r="A5" s="1096"/>
      <c r="B5" s="795" t="s">
        <v>1115</v>
      </c>
      <c r="C5" s="586" t="s">
        <v>1116</v>
      </c>
      <c r="D5" s="798" t="s">
        <v>88</v>
      </c>
      <c r="E5" s="794" t="s">
        <v>1117</v>
      </c>
      <c r="F5" s="794" t="s">
        <v>1118</v>
      </c>
      <c r="G5" s="794" t="s">
        <v>1119</v>
      </c>
      <c r="H5" s="794" t="s">
        <v>1120</v>
      </c>
      <c r="I5" s="794" t="s">
        <v>1121</v>
      </c>
      <c r="J5" s="794" t="s">
        <v>1122</v>
      </c>
      <c r="K5" s="537" t="s">
        <v>1123</v>
      </c>
      <c r="L5" s="537" t="s">
        <v>191</v>
      </c>
      <c r="M5" s="595" t="s">
        <v>1124</v>
      </c>
      <c r="N5" s="976"/>
    </row>
    <row r="6" spans="1:14" s="251" customFormat="1" ht="25.5" customHeight="1">
      <c r="A6" s="1097"/>
      <c r="B6" s="494" t="s">
        <v>1125</v>
      </c>
      <c r="C6" s="587" t="s">
        <v>1126</v>
      </c>
      <c r="D6" s="494" t="s">
        <v>617</v>
      </c>
      <c r="E6" s="494" t="s">
        <v>1127</v>
      </c>
      <c r="F6" s="307" t="s">
        <v>1128</v>
      </c>
      <c r="G6" s="307" t="s">
        <v>1129</v>
      </c>
      <c r="H6" s="494" t="s">
        <v>1130</v>
      </c>
      <c r="I6" s="494" t="s">
        <v>1131</v>
      </c>
      <c r="J6" s="494" t="s">
        <v>1132</v>
      </c>
      <c r="K6" s="587" t="s">
        <v>1133</v>
      </c>
      <c r="L6" s="265" t="s">
        <v>675</v>
      </c>
      <c r="M6" s="587" t="s">
        <v>1134</v>
      </c>
      <c r="N6" s="972"/>
    </row>
    <row r="7" spans="1:14" s="277" customFormat="1" ht="44.25" customHeight="1">
      <c r="A7" s="372" t="s">
        <v>222</v>
      </c>
      <c r="B7" s="347">
        <v>3664</v>
      </c>
      <c r="C7" s="348">
        <v>34920</v>
      </c>
      <c r="D7" s="271">
        <f>SUM(E7:L7)</f>
        <v>7830</v>
      </c>
      <c r="E7" s="348">
        <v>358</v>
      </c>
      <c r="F7" s="348">
        <v>729</v>
      </c>
      <c r="G7" s="348">
        <v>3267</v>
      </c>
      <c r="H7" s="348">
        <v>1834</v>
      </c>
      <c r="I7" s="348">
        <v>421</v>
      </c>
      <c r="J7" s="348">
        <v>431</v>
      </c>
      <c r="K7" s="348">
        <v>5</v>
      </c>
      <c r="L7" s="348">
        <v>785</v>
      </c>
      <c r="M7" s="348">
        <v>603</v>
      </c>
      <c r="N7" s="276" t="s">
        <v>222</v>
      </c>
    </row>
    <row r="8" spans="1:14" s="277" customFormat="1" ht="44.25" customHeight="1">
      <c r="A8" s="372" t="s">
        <v>194</v>
      </c>
      <c r="B8" s="347">
        <v>6505</v>
      </c>
      <c r="C8" s="348">
        <v>25592</v>
      </c>
      <c r="D8" s="271">
        <v>6405</v>
      </c>
      <c r="E8" s="348">
        <v>297</v>
      </c>
      <c r="F8" s="348">
        <v>863</v>
      </c>
      <c r="G8" s="348">
        <v>2710</v>
      </c>
      <c r="H8" s="348">
        <v>2015</v>
      </c>
      <c r="I8" s="348">
        <v>480</v>
      </c>
      <c r="J8" s="348">
        <v>40</v>
      </c>
      <c r="K8" s="348">
        <v>0</v>
      </c>
      <c r="L8" s="348">
        <v>0</v>
      </c>
      <c r="M8" s="348">
        <v>0</v>
      </c>
      <c r="N8" s="276" t="s">
        <v>194</v>
      </c>
    </row>
    <row r="9" spans="1:14" s="277" customFormat="1" ht="44.25" customHeight="1">
      <c r="A9" s="372" t="s">
        <v>195</v>
      </c>
      <c r="B9" s="347">
        <v>8464</v>
      </c>
      <c r="C9" s="348">
        <v>31487</v>
      </c>
      <c r="D9" s="271">
        <v>9673</v>
      </c>
      <c r="E9" s="348">
        <v>401</v>
      </c>
      <c r="F9" s="348">
        <v>1100</v>
      </c>
      <c r="G9" s="348">
        <v>3620</v>
      </c>
      <c r="H9" s="348">
        <v>2919</v>
      </c>
      <c r="I9" s="348">
        <v>587</v>
      </c>
      <c r="J9" s="348">
        <v>51</v>
      </c>
      <c r="K9" s="348">
        <v>40</v>
      </c>
      <c r="L9" s="348">
        <v>955</v>
      </c>
      <c r="M9" s="348">
        <v>8405</v>
      </c>
      <c r="N9" s="276" t="s">
        <v>195</v>
      </c>
    </row>
    <row r="10" spans="1:14" s="277" customFormat="1" ht="44.25" customHeight="1">
      <c r="A10" s="372" t="s">
        <v>224</v>
      </c>
      <c r="B10" s="279">
        <v>13372</v>
      </c>
      <c r="C10" s="280">
        <v>51234</v>
      </c>
      <c r="D10" s="280">
        <v>15678</v>
      </c>
      <c r="E10" s="280">
        <v>860</v>
      </c>
      <c r="F10" s="280">
        <v>1764</v>
      </c>
      <c r="G10" s="280">
        <v>6281</v>
      </c>
      <c r="H10" s="280">
        <v>5174</v>
      </c>
      <c r="I10" s="280">
        <v>978</v>
      </c>
      <c r="J10" s="280">
        <v>135</v>
      </c>
      <c r="K10" s="280">
        <v>152</v>
      </c>
      <c r="L10" s="280">
        <v>334</v>
      </c>
      <c r="M10" s="318">
        <v>8263</v>
      </c>
      <c r="N10" s="276" t="s">
        <v>224</v>
      </c>
    </row>
    <row r="11" spans="1:14" s="290" customFormat="1" ht="44.25" customHeight="1">
      <c r="A11" s="380" t="s">
        <v>248</v>
      </c>
      <c r="B11" s="723">
        <v>14850</v>
      </c>
      <c r="C11" s="724">
        <v>89194</v>
      </c>
      <c r="D11" s="797">
        <v>15774</v>
      </c>
      <c r="E11" s="724">
        <v>783</v>
      </c>
      <c r="F11" s="724">
        <v>1789</v>
      </c>
      <c r="G11" s="724">
        <v>6547</v>
      </c>
      <c r="H11" s="724">
        <v>5411</v>
      </c>
      <c r="I11" s="724">
        <v>918</v>
      </c>
      <c r="J11" s="724">
        <v>178</v>
      </c>
      <c r="K11" s="724">
        <v>148</v>
      </c>
      <c r="L11" s="724">
        <v>0</v>
      </c>
      <c r="M11" s="725">
        <v>2780</v>
      </c>
      <c r="N11" s="289" t="s">
        <v>248</v>
      </c>
    </row>
    <row r="12" spans="1:14" s="604" customFormat="1" ht="17.25" customHeight="1">
      <c r="A12" s="604" t="s">
        <v>1074</v>
      </c>
      <c r="N12" s="897" t="s">
        <v>1075</v>
      </c>
    </row>
    <row r="13" spans="1:14" ht="18" customHeight="1">
      <c r="A13" s="604"/>
      <c r="I13" s="657"/>
      <c r="L13" s="796"/>
      <c r="N13" s="657"/>
    </row>
    <row r="14" ht="18" customHeight="1">
      <c r="A14" s="363"/>
    </row>
    <row r="15" ht="19.5" customHeight="1"/>
    <row r="16" ht="19.5" customHeight="1"/>
    <row r="17" ht="19.5" customHeight="1"/>
    <row r="18" ht="19.5" customHeight="1"/>
  </sheetData>
  <mergeCells count="5">
    <mergeCell ref="A1:N1"/>
    <mergeCell ref="A3:A6"/>
    <mergeCell ref="B3:M3"/>
    <mergeCell ref="D4:L4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/>
  </sheetPr>
  <dimension ref="A1:U12"/>
  <sheetViews>
    <sheetView showZeros="0" zoomScale="80" zoomScaleNormal="80" zoomScaleSheetLayoutView="85" zoomScalePageLayoutView="0" workbookViewId="0" topLeftCell="A1">
      <pane xSplit="1" ySplit="4" topLeftCell="B5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M1"/>
    </sheetView>
  </sheetViews>
  <sheetFormatPr defaultColWidth="8.88671875" defaultRowHeight="13.5"/>
  <cols>
    <col min="1" max="1" width="10.77734375" style="51" customWidth="1"/>
    <col min="2" max="2" width="11.88671875" style="51" customWidth="1"/>
    <col min="3" max="3" width="10.77734375" style="51" customWidth="1"/>
    <col min="4" max="4" width="10.3359375" style="51" customWidth="1"/>
    <col min="5" max="5" width="11.88671875" style="51" customWidth="1"/>
    <col min="6" max="7" width="9.6640625" style="51" customWidth="1"/>
    <col min="8" max="8" width="9.77734375" style="51" customWidth="1"/>
    <col min="9" max="9" width="10.99609375" style="51" customWidth="1"/>
    <col min="10" max="10" width="7.99609375" style="51" customWidth="1"/>
    <col min="11" max="11" width="9.88671875" style="51" customWidth="1"/>
    <col min="12" max="12" width="11.88671875" style="51" customWidth="1"/>
    <col min="13" max="16384" width="8.88671875" style="51" customWidth="1"/>
  </cols>
  <sheetData>
    <row r="1" spans="1:13" ht="30.75" customHeight="1">
      <c r="A1" s="1032" t="s">
        <v>1144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</row>
    <row r="2" spans="1:13" ht="25.5" customHeight="1">
      <c r="A2" s="1281" t="s">
        <v>1135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</row>
    <row r="3" spans="1:11" ht="15" customHeight="1">
      <c r="A3" s="47"/>
      <c r="B3" s="47"/>
      <c r="C3" s="47"/>
      <c r="D3" s="77"/>
      <c r="E3" s="47"/>
      <c r="F3" s="47"/>
      <c r="G3" s="47"/>
      <c r="H3" s="47"/>
      <c r="I3" s="47"/>
      <c r="J3" s="47"/>
      <c r="K3" s="47"/>
    </row>
    <row r="4" spans="1:13" s="20" customFormat="1" ht="18" customHeight="1">
      <c r="A4" s="35" t="s">
        <v>1231</v>
      </c>
      <c r="D4" s="78"/>
      <c r="M4" s="21" t="s">
        <v>1155</v>
      </c>
    </row>
    <row r="5" spans="1:21" s="20" customFormat="1" ht="24" customHeight="1">
      <c r="A5" s="1028" t="s">
        <v>1274</v>
      </c>
      <c r="B5" s="1284" t="s">
        <v>569</v>
      </c>
      <c r="C5" s="138" t="s">
        <v>1265</v>
      </c>
      <c r="D5" s="138" t="s">
        <v>1266</v>
      </c>
      <c r="E5" s="138" t="s">
        <v>1267</v>
      </c>
      <c r="F5" s="138" t="s">
        <v>1268</v>
      </c>
      <c r="G5" s="138" t="s">
        <v>1136</v>
      </c>
      <c r="H5" s="138" t="s">
        <v>1269</v>
      </c>
      <c r="I5" s="138" t="s">
        <v>1270</v>
      </c>
      <c r="J5" s="138" t="s">
        <v>1271</v>
      </c>
      <c r="K5" s="138" t="s">
        <v>1272</v>
      </c>
      <c r="L5" s="139" t="s">
        <v>1273</v>
      </c>
      <c r="M5" s="1045" t="s">
        <v>567</v>
      </c>
      <c r="N5" s="22"/>
      <c r="O5" s="22"/>
      <c r="P5" s="22"/>
      <c r="Q5" s="22"/>
      <c r="R5" s="22"/>
      <c r="S5" s="22"/>
      <c r="T5" s="22"/>
      <c r="U5" s="22"/>
    </row>
    <row r="6" spans="1:13" ht="27" customHeight="1">
      <c r="A6" s="1279"/>
      <c r="B6" s="1285"/>
      <c r="C6" s="1282" t="s">
        <v>1275</v>
      </c>
      <c r="D6" s="1282" t="s">
        <v>1276</v>
      </c>
      <c r="E6" s="1282" t="s">
        <v>1277</v>
      </c>
      <c r="F6" s="1282" t="s">
        <v>1278</v>
      </c>
      <c r="G6" s="141"/>
      <c r="H6" s="1282" t="s">
        <v>1279</v>
      </c>
      <c r="I6" s="140" t="s">
        <v>1280</v>
      </c>
      <c r="J6" s="140" t="s">
        <v>1281</v>
      </c>
      <c r="K6" s="1282" t="s">
        <v>1137</v>
      </c>
      <c r="L6" s="142" t="s">
        <v>1282</v>
      </c>
      <c r="M6" s="1026"/>
    </row>
    <row r="7" spans="1:13" ht="59.25" customHeight="1">
      <c r="A7" s="1280"/>
      <c r="B7" s="1286"/>
      <c r="C7" s="1283"/>
      <c r="D7" s="1283"/>
      <c r="E7" s="1283"/>
      <c r="F7" s="1283"/>
      <c r="G7" s="144" t="s">
        <v>1138</v>
      </c>
      <c r="H7" s="1283"/>
      <c r="I7" s="144" t="s">
        <v>1283</v>
      </c>
      <c r="J7" s="144" t="s">
        <v>1284</v>
      </c>
      <c r="K7" s="1283"/>
      <c r="L7" s="145" t="s">
        <v>1285</v>
      </c>
      <c r="M7" s="1027"/>
    </row>
    <row r="8" spans="1:13" s="33" customFormat="1" ht="60" customHeight="1">
      <c r="A8" s="172" t="s">
        <v>195</v>
      </c>
      <c r="B8" s="190">
        <f>SUM(C8:L8)</f>
        <v>149889</v>
      </c>
      <c r="C8" s="191">
        <v>13580</v>
      </c>
      <c r="D8" s="191">
        <v>35259</v>
      </c>
      <c r="E8" s="191">
        <v>11019</v>
      </c>
      <c r="F8" s="191">
        <v>48134</v>
      </c>
      <c r="G8" s="191">
        <v>0</v>
      </c>
      <c r="H8" s="191">
        <v>29791</v>
      </c>
      <c r="I8" s="191">
        <v>0</v>
      </c>
      <c r="J8" s="191">
        <v>0</v>
      </c>
      <c r="K8" s="191">
        <v>0</v>
      </c>
      <c r="L8" s="191">
        <v>12106</v>
      </c>
      <c r="M8" s="166" t="s">
        <v>195</v>
      </c>
    </row>
    <row r="9" spans="1:13" s="33" customFormat="1" ht="60" customHeight="1">
      <c r="A9" s="172" t="s">
        <v>1143</v>
      </c>
      <c r="B9" s="192">
        <f>SUM(C9:L9)</f>
        <v>377414</v>
      </c>
      <c r="C9" s="191">
        <v>19162</v>
      </c>
      <c r="D9" s="191">
        <v>96891</v>
      </c>
      <c r="E9" s="191">
        <v>19883</v>
      </c>
      <c r="F9" s="191">
        <v>45201</v>
      </c>
      <c r="G9" s="191">
        <v>156968</v>
      </c>
      <c r="H9" s="191">
        <v>23740</v>
      </c>
      <c r="I9" s="191">
        <v>967</v>
      </c>
      <c r="J9" s="191">
        <v>4002</v>
      </c>
      <c r="K9" s="191">
        <v>0</v>
      </c>
      <c r="L9" s="191">
        <v>10600</v>
      </c>
      <c r="M9" s="166" t="s">
        <v>1143</v>
      </c>
    </row>
    <row r="10" spans="1:13" s="799" customFormat="1" ht="60" customHeight="1">
      <c r="A10" s="800" t="s">
        <v>196</v>
      </c>
      <c r="B10" s="801">
        <f>SUM(C10:L10)</f>
        <v>290640</v>
      </c>
      <c r="C10" s="802">
        <v>22629</v>
      </c>
      <c r="D10" s="802">
        <v>134288</v>
      </c>
      <c r="E10" s="802">
        <v>26908</v>
      </c>
      <c r="F10" s="802">
        <v>63547</v>
      </c>
      <c r="G10" s="802">
        <v>2569</v>
      </c>
      <c r="H10" s="802">
        <v>28294</v>
      </c>
      <c r="I10" s="802">
        <v>0</v>
      </c>
      <c r="J10" s="802">
        <v>2009</v>
      </c>
      <c r="K10" s="802">
        <v>0</v>
      </c>
      <c r="L10" s="803">
        <v>10396</v>
      </c>
      <c r="M10" s="201" t="s">
        <v>196</v>
      </c>
    </row>
    <row r="11" spans="1:13" s="457" customFormat="1" ht="17.25" customHeight="1">
      <c r="A11" s="457" t="s">
        <v>1076</v>
      </c>
      <c r="M11" s="467" t="s">
        <v>1075</v>
      </c>
    </row>
    <row r="12" ht="14.25">
      <c r="M12" s="23"/>
    </row>
    <row r="14" ht="12.75" customHeight="1"/>
    <row r="15" ht="14.25" hidden="1"/>
    <row r="16" ht="14.25" hidden="1"/>
  </sheetData>
  <sheetProtection/>
  <mergeCells count="11">
    <mergeCell ref="F6:F7"/>
    <mergeCell ref="A5:A7"/>
    <mergeCell ref="A1:M1"/>
    <mergeCell ref="A2:M2"/>
    <mergeCell ref="M5:M7"/>
    <mergeCell ref="H6:H7"/>
    <mergeCell ref="K6:K7"/>
    <mergeCell ref="B5:B7"/>
    <mergeCell ref="C6:C7"/>
    <mergeCell ref="D6:D7"/>
    <mergeCell ref="E6:E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9"/>
  </sheetPr>
  <dimension ref="A1:L15"/>
  <sheetViews>
    <sheetView showZeros="0" zoomScale="80" zoomScaleNormal="80" zoomScalePageLayoutView="0" workbookViewId="0" topLeftCell="A1">
      <selection activeCell="A1" sqref="A1:L1"/>
    </sheetView>
  </sheetViews>
  <sheetFormatPr defaultColWidth="8.88671875" defaultRowHeight="13.5"/>
  <cols>
    <col min="1" max="1" width="10.77734375" style="51" customWidth="1"/>
    <col min="2" max="2" width="11.88671875" style="51" customWidth="1"/>
    <col min="3" max="3" width="10.77734375" style="51" customWidth="1"/>
    <col min="4" max="4" width="10.3359375" style="51" customWidth="1"/>
    <col min="5" max="5" width="11.88671875" style="51" customWidth="1"/>
    <col min="6" max="6" width="9.6640625" style="51" customWidth="1"/>
    <col min="7" max="7" width="9.77734375" style="51" customWidth="1"/>
    <col min="8" max="8" width="10.99609375" style="51" customWidth="1"/>
    <col min="9" max="11" width="11.88671875" style="51" customWidth="1"/>
    <col min="12" max="16384" width="8.88671875" style="51" customWidth="1"/>
  </cols>
  <sheetData>
    <row r="1" spans="1:12" s="72" customFormat="1" ht="29.25" customHeight="1">
      <c r="A1" s="1281" t="s">
        <v>1139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</row>
    <row r="2" spans="1:12" s="72" customFormat="1" ht="13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149" customFormat="1" ht="13.5">
      <c r="A3" s="146" t="s">
        <v>1140</v>
      </c>
      <c r="B3" s="147"/>
      <c r="C3" s="147"/>
      <c r="D3" s="147"/>
      <c r="E3" s="147"/>
      <c r="F3" s="147"/>
      <c r="G3" s="147"/>
      <c r="H3" s="147"/>
      <c r="I3" s="147"/>
      <c r="J3" s="147"/>
      <c r="K3" s="148" t="s">
        <v>1155</v>
      </c>
      <c r="L3" s="147"/>
    </row>
    <row r="4" spans="1:12" s="72" customFormat="1" ht="24" customHeight="1">
      <c r="A4" s="1290" t="s">
        <v>566</v>
      </c>
      <c r="B4" s="1287" t="s">
        <v>569</v>
      </c>
      <c r="C4" s="1287" t="s">
        <v>570</v>
      </c>
      <c r="D4" s="1287" t="s">
        <v>572</v>
      </c>
      <c r="E4" s="1293" t="s">
        <v>1141</v>
      </c>
      <c r="F4" s="150" t="s">
        <v>575</v>
      </c>
      <c r="G4" s="150" t="s">
        <v>577</v>
      </c>
      <c r="H4" s="150" t="s">
        <v>580</v>
      </c>
      <c r="I4" s="150" t="s">
        <v>583</v>
      </c>
      <c r="J4" s="1287" t="s">
        <v>585</v>
      </c>
      <c r="K4" s="1295" t="s">
        <v>587</v>
      </c>
      <c r="L4" s="1045" t="s">
        <v>567</v>
      </c>
    </row>
    <row r="5" spans="1:12" s="72" customFormat="1" ht="31.5" customHeight="1">
      <c r="A5" s="1291"/>
      <c r="B5" s="1288"/>
      <c r="C5" s="1288"/>
      <c r="D5" s="1288"/>
      <c r="E5" s="1294"/>
      <c r="F5" s="152"/>
      <c r="G5" s="151" t="s">
        <v>578</v>
      </c>
      <c r="H5" s="151" t="s">
        <v>581</v>
      </c>
      <c r="I5" s="151" t="s">
        <v>581</v>
      </c>
      <c r="J5" s="1288"/>
      <c r="K5" s="1296"/>
      <c r="L5" s="1026"/>
    </row>
    <row r="6" spans="1:12" s="72" customFormat="1" ht="34.5" customHeight="1">
      <c r="A6" s="1292"/>
      <c r="B6" s="1289"/>
      <c r="C6" s="154" t="s">
        <v>571</v>
      </c>
      <c r="D6" s="154" t="s">
        <v>573</v>
      </c>
      <c r="E6" s="153" t="s">
        <v>574</v>
      </c>
      <c r="F6" s="153" t="s">
        <v>576</v>
      </c>
      <c r="G6" s="153" t="s">
        <v>579</v>
      </c>
      <c r="H6" s="153" t="s">
        <v>582</v>
      </c>
      <c r="I6" s="153" t="s">
        <v>584</v>
      </c>
      <c r="J6" s="153" t="s">
        <v>586</v>
      </c>
      <c r="K6" s="155" t="s">
        <v>1168</v>
      </c>
      <c r="L6" s="1027"/>
    </row>
    <row r="7" spans="1:12" s="72" customFormat="1" ht="49.5" customHeight="1">
      <c r="A7" s="90" t="s">
        <v>195</v>
      </c>
      <c r="B7" s="805">
        <f>SUM(C7:K7)</f>
        <v>60925</v>
      </c>
      <c r="C7" s="79">
        <v>33640</v>
      </c>
      <c r="D7" s="79">
        <v>6915</v>
      </c>
      <c r="E7" s="79">
        <v>8469</v>
      </c>
      <c r="F7" s="79">
        <v>2520</v>
      </c>
      <c r="G7" s="79">
        <v>598</v>
      </c>
      <c r="H7" s="79">
        <v>7550</v>
      </c>
      <c r="I7" s="79">
        <v>0</v>
      </c>
      <c r="J7" s="79">
        <v>1077</v>
      </c>
      <c r="K7" s="79">
        <v>156</v>
      </c>
      <c r="L7" s="45" t="s">
        <v>195</v>
      </c>
    </row>
    <row r="8" spans="1:12" s="72" customFormat="1" ht="49.5" customHeight="1">
      <c r="A8" s="90" t="s">
        <v>1143</v>
      </c>
      <c r="B8" s="94">
        <f>SUM(C8:K8)</f>
        <v>127988</v>
      </c>
      <c r="C8" s="79">
        <v>18954</v>
      </c>
      <c r="D8" s="79">
        <v>8685</v>
      </c>
      <c r="E8" s="79">
        <v>14996</v>
      </c>
      <c r="F8" s="79">
        <v>9442</v>
      </c>
      <c r="G8" s="79">
        <v>1386</v>
      </c>
      <c r="H8" s="79">
        <v>51710</v>
      </c>
      <c r="I8" s="79">
        <v>0</v>
      </c>
      <c r="J8" s="79">
        <v>2594</v>
      </c>
      <c r="K8" s="79">
        <v>20221</v>
      </c>
      <c r="L8" s="45" t="s">
        <v>1143</v>
      </c>
    </row>
    <row r="9" spans="1:12" s="86" customFormat="1" ht="49.5" customHeight="1">
      <c r="A9" s="804" t="s">
        <v>196</v>
      </c>
      <c r="B9" s="806">
        <f>SUM(C9:K9)</f>
        <v>51815</v>
      </c>
      <c r="C9" s="664">
        <v>15134</v>
      </c>
      <c r="D9" s="664">
        <v>3180</v>
      </c>
      <c r="E9" s="664">
        <v>1122</v>
      </c>
      <c r="F9" s="664">
        <v>7109</v>
      </c>
      <c r="G9" s="664">
        <v>3672</v>
      </c>
      <c r="H9" s="664">
        <v>16256</v>
      </c>
      <c r="I9" s="664">
        <v>0</v>
      </c>
      <c r="J9" s="664">
        <v>5342</v>
      </c>
      <c r="K9" s="664">
        <v>0</v>
      </c>
      <c r="L9" s="568" t="s">
        <v>196</v>
      </c>
    </row>
    <row r="10" spans="1:12" s="457" customFormat="1" ht="20.25" customHeight="1">
      <c r="A10" s="457" t="s">
        <v>1074</v>
      </c>
      <c r="L10" s="467" t="s">
        <v>1075</v>
      </c>
    </row>
    <row r="11" spans="1:12" s="72" customFormat="1" ht="13.5">
      <c r="A11" s="89"/>
      <c r="B11" s="89"/>
      <c r="C11" s="156"/>
      <c r="D11" s="89"/>
      <c r="E11" s="89"/>
      <c r="F11" s="89"/>
      <c r="G11" s="89"/>
      <c r="H11" s="89"/>
      <c r="I11" s="89"/>
      <c r="J11" s="89"/>
      <c r="K11" s="89"/>
      <c r="L11" s="89"/>
    </row>
    <row r="12" spans="1:12" s="72" customFormat="1" ht="13.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s="72" customFormat="1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s="72" customFormat="1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s="72" customFormat="1" ht="13.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</sheetData>
  <sheetProtection/>
  <mergeCells count="9">
    <mergeCell ref="B4:B6"/>
    <mergeCell ref="A4:A6"/>
    <mergeCell ref="L4:L6"/>
    <mergeCell ref="A1:L1"/>
    <mergeCell ref="D4:D5"/>
    <mergeCell ref="C4:C5"/>
    <mergeCell ref="E4:E5"/>
    <mergeCell ref="K4:K5"/>
    <mergeCell ref="J4:J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12"/>
  <sheetViews>
    <sheetView zoomScale="85" zoomScaleNormal="85" workbookViewId="0" topLeftCell="A1">
      <selection activeCell="A1" sqref="A1:S1"/>
    </sheetView>
  </sheetViews>
  <sheetFormatPr defaultColWidth="8.88671875" defaultRowHeight="13.5"/>
  <cols>
    <col min="1" max="1" width="11.99609375" style="675" customWidth="1"/>
    <col min="2" max="2" width="5.6640625" style="675" customWidth="1"/>
    <col min="3" max="3" width="5.5546875" style="675" customWidth="1"/>
    <col min="4" max="4" width="6.6640625" style="675" customWidth="1"/>
    <col min="5" max="5" width="6.77734375" style="675" customWidth="1"/>
    <col min="6" max="6" width="6.6640625" style="675" customWidth="1"/>
    <col min="7" max="7" width="5.88671875" style="675" customWidth="1"/>
    <col min="8" max="8" width="8.4453125" style="675" customWidth="1"/>
    <col min="9" max="9" width="5.88671875" style="675" customWidth="1"/>
    <col min="10" max="10" width="6.5546875" style="675" customWidth="1"/>
    <col min="11" max="12" width="6.3359375" style="675" customWidth="1"/>
    <col min="13" max="13" width="6.77734375" style="675" customWidth="1"/>
    <col min="14" max="14" width="6.5546875" style="675" customWidth="1"/>
    <col min="15" max="15" width="6.77734375" style="675" customWidth="1"/>
    <col min="16" max="16" width="6.88671875" style="675" bestFit="1" customWidth="1"/>
    <col min="17" max="17" width="8.10546875" style="675" customWidth="1"/>
    <col min="18" max="18" width="6.4453125" style="675" customWidth="1"/>
    <col min="19" max="19" width="9.6640625" style="675" customWidth="1"/>
    <col min="20" max="20" width="12.4453125" style="675" customWidth="1"/>
    <col min="21" max="16384" width="7.10546875" style="675" customWidth="1"/>
  </cols>
  <sheetData>
    <row r="1" spans="1:19" s="807" customFormat="1" ht="32.25" customHeight="1">
      <c r="A1" s="1091" t="s">
        <v>90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</row>
    <row r="2" spans="1:17" s="251" customFormat="1" ht="18" customHeight="1">
      <c r="A2" s="251" t="s">
        <v>300</v>
      </c>
      <c r="Q2" s="297" t="s">
        <v>1142</v>
      </c>
    </row>
    <row r="3" spans="1:20" s="251" customFormat="1" ht="33" customHeight="1">
      <c r="A3" s="834" t="s">
        <v>1094</v>
      </c>
      <c r="B3" s="822" t="s">
        <v>91</v>
      </c>
      <c r="C3" s="808"/>
      <c r="D3" s="809"/>
      <c r="E3" s="809"/>
      <c r="F3" s="809"/>
      <c r="G3" s="809"/>
      <c r="H3" s="810"/>
      <c r="I3" s="527"/>
      <c r="J3" s="527"/>
      <c r="K3" s="811" t="s">
        <v>92</v>
      </c>
      <c r="L3" s="811"/>
      <c r="M3" s="527"/>
      <c r="N3" s="527"/>
      <c r="O3" s="527"/>
      <c r="P3" s="527"/>
      <c r="Q3" s="527"/>
      <c r="R3" s="527"/>
      <c r="S3" s="527"/>
      <c r="T3" s="956" t="s">
        <v>205</v>
      </c>
    </row>
    <row r="4" spans="1:20" s="251" customFormat="1" ht="33" customHeight="1">
      <c r="A4" s="981"/>
      <c r="B4" s="818" t="s">
        <v>93</v>
      </c>
      <c r="C4" s="528" t="s">
        <v>94</v>
      </c>
      <c r="D4" s="1299" t="s">
        <v>95</v>
      </c>
      <c r="E4" s="812" t="s">
        <v>96</v>
      </c>
      <c r="F4" s="813"/>
      <c r="G4" s="813"/>
      <c r="H4" s="1297" t="s">
        <v>97</v>
      </c>
      <c r="I4" s="1301" t="s">
        <v>98</v>
      </c>
      <c r="J4" s="1035" t="s">
        <v>99</v>
      </c>
      <c r="K4" s="1303" t="s">
        <v>93</v>
      </c>
      <c r="L4" s="1035" t="s">
        <v>94</v>
      </c>
      <c r="M4" s="1297" t="s">
        <v>100</v>
      </c>
      <c r="N4" s="814" t="s">
        <v>101</v>
      </c>
      <c r="O4" s="815"/>
      <c r="P4" s="809"/>
      <c r="Q4" s="1297" t="s">
        <v>97</v>
      </c>
      <c r="R4" s="1301" t="s">
        <v>98</v>
      </c>
      <c r="S4" s="1035" t="s">
        <v>99</v>
      </c>
      <c r="T4" s="957"/>
    </row>
    <row r="5" spans="1:20" s="251" customFormat="1" ht="33" customHeight="1">
      <c r="A5" s="981"/>
      <c r="B5" s="795"/>
      <c r="C5" s="795"/>
      <c r="D5" s="1298"/>
      <c r="E5" s="816" t="s">
        <v>102</v>
      </c>
      <c r="F5" s="472" t="s">
        <v>103</v>
      </c>
      <c r="G5" s="817" t="s">
        <v>104</v>
      </c>
      <c r="H5" s="1298"/>
      <c r="I5" s="1302"/>
      <c r="J5" s="983"/>
      <c r="K5" s="1304"/>
      <c r="L5" s="1304"/>
      <c r="M5" s="1298"/>
      <c r="N5" s="818" t="s">
        <v>102</v>
      </c>
      <c r="O5" s="472" t="s">
        <v>103</v>
      </c>
      <c r="P5" s="618" t="s">
        <v>104</v>
      </c>
      <c r="Q5" s="1298"/>
      <c r="R5" s="1302"/>
      <c r="S5" s="983"/>
      <c r="T5" s="957"/>
    </row>
    <row r="6" spans="1:20" s="251" customFormat="1" ht="40.5" customHeight="1">
      <c r="A6" s="973"/>
      <c r="B6" s="494" t="s">
        <v>617</v>
      </c>
      <c r="C6" s="494" t="s">
        <v>1080</v>
      </c>
      <c r="D6" s="1300"/>
      <c r="E6" s="307" t="s">
        <v>1079</v>
      </c>
      <c r="F6" s="365" t="s">
        <v>105</v>
      </c>
      <c r="G6" s="473" t="s">
        <v>106</v>
      </c>
      <c r="H6" s="365" t="s">
        <v>89</v>
      </c>
      <c r="I6" s="307" t="s">
        <v>107</v>
      </c>
      <c r="J6" s="307" t="s">
        <v>108</v>
      </c>
      <c r="K6" s="307" t="s">
        <v>617</v>
      </c>
      <c r="L6" s="307" t="s">
        <v>1080</v>
      </c>
      <c r="M6" s="365" t="s">
        <v>109</v>
      </c>
      <c r="N6" s="303" t="s">
        <v>1079</v>
      </c>
      <c r="O6" s="365" t="s">
        <v>105</v>
      </c>
      <c r="P6" s="473" t="s">
        <v>106</v>
      </c>
      <c r="Q6" s="819" t="s">
        <v>110</v>
      </c>
      <c r="R6" s="307" t="s">
        <v>107</v>
      </c>
      <c r="S6" s="307" t="s">
        <v>108</v>
      </c>
      <c r="T6" s="958"/>
    </row>
    <row r="7" spans="1:20" s="427" customFormat="1" ht="32.25" customHeight="1">
      <c r="A7" s="372" t="s">
        <v>222</v>
      </c>
      <c r="B7" s="348">
        <f>SUM(C7,D7,E7,I7,J7)</f>
        <v>307</v>
      </c>
      <c r="C7" s="348">
        <v>9</v>
      </c>
      <c r="D7" s="348">
        <v>45</v>
      </c>
      <c r="E7" s="348">
        <f>SUM(F7:G7)</f>
        <v>196</v>
      </c>
      <c r="F7" s="348">
        <v>174</v>
      </c>
      <c r="G7" s="348">
        <v>22</v>
      </c>
      <c r="H7" s="348">
        <v>0</v>
      </c>
      <c r="I7" s="348">
        <v>2</v>
      </c>
      <c r="J7" s="348">
        <v>55</v>
      </c>
      <c r="K7" s="823">
        <v>13823</v>
      </c>
      <c r="L7" s="445">
        <v>527</v>
      </c>
      <c r="M7" s="348">
        <v>4072</v>
      </c>
      <c r="N7" s="348">
        <f>SUM(O7:P7)</f>
        <v>8323</v>
      </c>
      <c r="O7" s="348">
        <v>6572</v>
      </c>
      <c r="P7" s="348">
        <v>1751</v>
      </c>
      <c r="Q7" s="348">
        <v>0</v>
      </c>
      <c r="R7" s="348">
        <v>97</v>
      </c>
      <c r="S7" s="348">
        <v>804</v>
      </c>
      <c r="T7" s="276" t="s">
        <v>222</v>
      </c>
    </row>
    <row r="8" spans="1:20" s="427" customFormat="1" ht="32.25" customHeight="1">
      <c r="A8" s="372" t="s">
        <v>194</v>
      </c>
      <c r="B8" s="348">
        <f>SUM(C8,D8,E8,I8,J8)</f>
        <v>319</v>
      </c>
      <c r="C8" s="348">
        <v>9</v>
      </c>
      <c r="D8" s="348">
        <v>45</v>
      </c>
      <c r="E8" s="348">
        <f>SUM(F8:G8)</f>
        <v>204</v>
      </c>
      <c r="F8" s="348">
        <v>183</v>
      </c>
      <c r="G8" s="348">
        <v>21</v>
      </c>
      <c r="H8" s="348">
        <v>0</v>
      </c>
      <c r="I8" s="348">
        <v>2</v>
      </c>
      <c r="J8" s="348">
        <v>59</v>
      </c>
      <c r="K8" s="348">
        <v>15423</v>
      </c>
      <c r="L8" s="445">
        <v>538</v>
      </c>
      <c r="M8" s="348">
        <v>4214</v>
      </c>
      <c r="N8" s="348">
        <f>SUM(O8:P8)</f>
        <v>9579</v>
      </c>
      <c r="O8" s="348">
        <v>7785</v>
      </c>
      <c r="P8" s="348">
        <v>1794</v>
      </c>
      <c r="Q8" s="348">
        <v>0</v>
      </c>
      <c r="R8" s="348">
        <v>106</v>
      </c>
      <c r="S8" s="348">
        <v>986</v>
      </c>
      <c r="T8" s="276" t="s">
        <v>194</v>
      </c>
    </row>
    <row r="9" spans="1:20" s="427" customFormat="1" ht="32.25" customHeight="1">
      <c r="A9" s="372" t="s">
        <v>195</v>
      </c>
      <c r="B9" s="348">
        <f>SUM(C9,D9,E9,I9,J9)</f>
        <v>351</v>
      </c>
      <c r="C9" s="348">
        <v>9</v>
      </c>
      <c r="D9" s="348">
        <v>45</v>
      </c>
      <c r="E9" s="348">
        <f>SUM(F9:G9)</f>
        <v>221</v>
      </c>
      <c r="F9" s="348">
        <v>200</v>
      </c>
      <c r="G9" s="348">
        <v>21</v>
      </c>
      <c r="H9" s="348">
        <v>0</v>
      </c>
      <c r="I9" s="348">
        <v>2</v>
      </c>
      <c r="J9" s="348">
        <v>74</v>
      </c>
      <c r="K9" s="348">
        <v>16144</v>
      </c>
      <c r="L9" s="445">
        <v>553</v>
      </c>
      <c r="M9" s="348">
        <v>4125</v>
      </c>
      <c r="N9" s="348">
        <f>SUM(O9:P9)</f>
        <v>10251</v>
      </c>
      <c r="O9" s="348">
        <v>8510</v>
      </c>
      <c r="P9" s="348">
        <v>1741</v>
      </c>
      <c r="Q9" s="348">
        <v>0</v>
      </c>
      <c r="R9" s="348">
        <v>98</v>
      </c>
      <c r="S9" s="348">
        <v>1117</v>
      </c>
      <c r="T9" s="276" t="s">
        <v>195</v>
      </c>
    </row>
    <row r="10" spans="1:20" s="427" customFormat="1" ht="32.25" customHeight="1">
      <c r="A10" s="372" t="s">
        <v>224</v>
      </c>
      <c r="B10" s="348">
        <f>SUM(C10,D10,E10,I10,J10)</f>
        <v>373</v>
      </c>
      <c r="C10" s="348">
        <v>10</v>
      </c>
      <c r="D10" s="348">
        <v>45</v>
      </c>
      <c r="E10" s="348">
        <f>SUM(F10:G10)</f>
        <v>228</v>
      </c>
      <c r="F10" s="348">
        <v>206</v>
      </c>
      <c r="G10" s="348">
        <v>22</v>
      </c>
      <c r="H10" s="348">
        <v>0</v>
      </c>
      <c r="I10" s="348">
        <v>3</v>
      </c>
      <c r="J10" s="348">
        <v>87</v>
      </c>
      <c r="K10" s="348">
        <v>17232</v>
      </c>
      <c r="L10" s="445">
        <v>618</v>
      </c>
      <c r="M10" s="348">
        <v>4044</v>
      </c>
      <c r="N10" s="348">
        <f>SUM(O10:P10)</f>
        <v>11008</v>
      </c>
      <c r="O10" s="348">
        <v>9132</v>
      </c>
      <c r="P10" s="348">
        <v>1876</v>
      </c>
      <c r="Q10" s="348">
        <v>0</v>
      </c>
      <c r="R10" s="348">
        <v>150</v>
      </c>
      <c r="S10" s="348">
        <v>1412</v>
      </c>
      <c r="T10" s="276" t="s">
        <v>224</v>
      </c>
    </row>
    <row r="11" spans="1:20" s="821" customFormat="1" ht="32.25" customHeight="1">
      <c r="A11" s="482" t="s">
        <v>248</v>
      </c>
      <c r="B11" s="362">
        <f>SUM(C11,D11,E11,I11,J11)</f>
        <v>394</v>
      </c>
      <c r="C11" s="293">
        <v>10</v>
      </c>
      <c r="D11" s="293">
        <v>45</v>
      </c>
      <c r="E11" s="824">
        <f>SUM(F11:G11)</f>
        <v>233</v>
      </c>
      <c r="F11" s="293">
        <v>211</v>
      </c>
      <c r="G11" s="293">
        <v>22</v>
      </c>
      <c r="H11" s="293">
        <v>0</v>
      </c>
      <c r="I11" s="293">
        <v>4</v>
      </c>
      <c r="J11" s="293">
        <v>102</v>
      </c>
      <c r="K11" s="293">
        <v>18344</v>
      </c>
      <c r="L11" s="293">
        <v>663</v>
      </c>
      <c r="M11" s="458">
        <v>4019</v>
      </c>
      <c r="N11" s="824">
        <f>SUM(O11:P11)</f>
        <v>11827</v>
      </c>
      <c r="O11" s="293">
        <v>9963</v>
      </c>
      <c r="P11" s="293">
        <v>1864</v>
      </c>
      <c r="Q11" s="293">
        <v>0</v>
      </c>
      <c r="R11" s="293">
        <v>170</v>
      </c>
      <c r="S11" s="293">
        <v>1665</v>
      </c>
      <c r="T11" s="484" t="s">
        <v>248</v>
      </c>
    </row>
    <row r="12" spans="1:20" s="562" customFormat="1" ht="19.5" customHeight="1">
      <c r="A12" s="75" t="s">
        <v>1067</v>
      </c>
      <c r="T12" s="898" t="s">
        <v>1068</v>
      </c>
    </row>
    <row r="13" ht="35.25" customHeight="1"/>
    <row r="14" ht="35.25" customHeight="1"/>
    <row r="15" ht="35.25" customHeight="1"/>
    <row r="16" s="820" customFormat="1" ht="35.25" customHeight="1"/>
    <row r="17" s="820" customFormat="1" ht="35.25" customHeight="1"/>
    <row r="18" ht="35.25" customHeight="1"/>
  </sheetData>
  <mergeCells count="13">
    <mergeCell ref="T3:T6"/>
    <mergeCell ref="I4:I5"/>
    <mergeCell ref="J4:J5"/>
    <mergeCell ref="K4:K5"/>
    <mergeCell ref="L4:L5"/>
    <mergeCell ref="R4:R5"/>
    <mergeCell ref="S4:S5"/>
    <mergeCell ref="M4:M5"/>
    <mergeCell ref="H4:H5"/>
    <mergeCell ref="Q4:Q5"/>
    <mergeCell ref="A1:S1"/>
    <mergeCell ref="A3:A6"/>
    <mergeCell ref="D4:D6"/>
  </mergeCells>
  <printOptions horizontalCentered="1"/>
  <pageMargins left="0.17" right="0.16" top="0.984251968503937" bottom="0.984251968503937" header="0.5118110236220472" footer="0.5118110236220472"/>
  <pageSetup horizontalDpi="600" verticalDpi="600" orientation="landscape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9"/>
  </sheetPr>
  <dimension ref="A1:L6"/>
  <sheetViews>
    <sheetView zoomScalePageLayoutView="0" workbookViewId="0" topLeftCell="A1">
      <selection activeCell="A1" sqref="A1:L1"/>
    </sheetView>
  </sheetViews>
  <sheetFormatPr defaultColWidth="8.88671875" defaultRowHeight="13.5"/>
  <cols>
    <col min="1" max="1" width="6.99609375" style="72" customWidth="1"/>
    <col min="2" max="2" width="9.5546875" style="72" customWidth="1"/>
    <col min="3" max="3" width="10.10546875" style="72" customWidth="1"/>
    <col min="4" max="5" width="9.5546875" style="72" customWidth="1"/>
    <col min="6" max="6" width="8.4453125" style="72" customWidth="1"/>
    <col min="7" max="7" width="9.10546875" style="72" customWidth="1"/>
    <col min="8" max="8" width="8.4453125" style="72" customWidth="1"/>
    <col min="9" max="9" width="9.77734375" style="72" customWidth="1"/>
    <col min="10" max="10" width="8.99609375" style="72" customWidth="1"/>
    <col min="11" max="11" width="9.5546875" style="72" bestFit="1" customWidth="1"/>
    <col min="12" max="12" width="8.99609375" style="72" bestFit="1" customWidth="1"/>
    <col min="13" max="16384" width="8.88671875" style="72" customWidth="1"/>
  </cols>
  <sheetData>
    <row r="1" spans="1:12" ht="33.75" customHeight="1">
      <c r="A1" s="1032" t="s">
        <v>189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</row>
    <row r="2" spans="1:12" ht="13.5">
      <c r="A2" s="89" t="s">
        <v>541</v>
      </c>
      <c r="B2" s="89"/>
      <c r="C2" s="89"/>
      <c r="D2" s="89"/>
      <c r="E2" s="89"/>
      <c r="F2" s="89"/>
      <c r="G2" s="89"/>
      <c r="H2" s="89"/>
      <c r="I2" s="89"/>
      <c r="J2" s="89"/>
      <c r="K2" s="89" t="s">
        <v>1199</v>
      </c>
      <c r="L2" s="89"/>
    </row>
    <row r="3" spans="1:12" s="159" customFormat="1" ht="44.25" customHeight="1">
      <c r="A3" s="1028" t="s">
        <v>566</v>
      </c>
      <c r="B3" s="1306" t="s">
        <v>1189</v>
      </c>
      <c r="C3" s="1307"/>
      <c r="D3" s="1028"/>
      <c r="E3" s="1306" t="s">
        <v>1190</v>
      </c>
      <c r="F3" s="1307"/>
      <c r="G3" s="1307"/>
      <c r="H3" s="1307"/>
      <c r="I3" s="1307"/>
      <c r="J3" s="1307"/>
      <c r="K3" s="1028"/>
      <c r="L3" s="1308" t="s">
        <v>567</v>
      </c>
    </row>
    <row r="4" spans="1:12" s="159" customFormat="1" ht="53.25" customHeight="1">
      <c r="A4" s="1305"/>
      <c r="B4" s="143"/>
      <c r="C4" s="160" t="s">
        <v>1191</v>
      </c>
      <c r="D4" s="160" t="s">
        <v>1192</v>
      </c>
      <c r="E4" s="143"/>
      <c r="F4" s="160" t="s">
        <v>1193</v>
      </c>
      <c r="G4" s="160" t="s">
        <v>1194</v>
      </c>
      <c r="H4" s="160" t="s">
        <v>1195</v>
      </c>
      <c r="I4" s="160" t="s">
        <v>1196</v>
      </c>
      <c r="J4" s="160" t="s">
        <v>1197</v>
      </c>
      <c r="K4" s="160" t="s">
        <v>1198</v>
      </c>
      <c r="L4" s="1309"/>
    </row>
    <row r="5" spans="1:12" s="830" customFormat="1" ht="60" customHeight="1">
      <c r="A5" s="827" t="s">
        <v>248</v>
      </c>
      <c r="B5" s="825">
        <v>42000</v>
      </c>
      <c r="C5" s="825">
        <v>18300</v>
      </c>
      <c r="D5" s="825">
        <v>23700</v>
      </c>
      <c r="E5" s="825">
        <v>42000</v>
      </c>
      <c r="F5" s="825">
        <v>7567</v>
      </c>
      <c r="G5" s="825">
        <v>5326</v>
      </c>
      <c r="H5" s="825">
        <v>5769</v>
      </c>
      <c r="I5" s="825">
        <v>10189</v>
      </c>
      <c r="J5" s="825">
        <v>8452</v>
      </c>
      <c r="K5" s="826">
        <v>4697</v>
      </c>
      <c r="L5" s="828" t="s">
        <v>248</v>
      </c>
    </row>
    <row r="6" spans="1:12" s="792" customFormat="1" ht="16.5" customHeight="1">
      <c r="A6" s="562" t="s">
        <v>1077</v>
      </c>
      <c r="B6" s="562"/>
      <c r="C6" s="562"/>
      <c r="D6" s="562"/>
      <c r="E6" s="562"/>
      <c r="F6" s="562"/>
      <c r="G6" s="562"/>
      <c r="H6" s="562"/>
      <c r="I6" s="562"/>
      <c r="J6" s="562"/>
      <c r="K6" s="898" t="s">
        <v>1078</v>
      </c>
      <c r="L6" s="562"/>
    </row>
  </sheetData>
  <sheetProtection/>
  <mergeCells count="5">
    <mergeCell ref="A1:L1"/>
    <mergeCell ref="A3:A4"/>
    <mergeCell ref="B3:D3"/>
    <mergeCell ref="E3:K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5" customWidth="1"/>
    <col min="2" max="2" width="0.9921875" style="5" customWidth="1"/>
    <col min="3" max="3" width="24.99609375" style="5" customWidth="1"/>
    <col min="4" max="16384" width="7.10546875" style="5" customWidth="1"/>
  </cols>
  <sheetData>
    <row r="1" spans="1:3" ht="12.75">
      <c r="A1" s="4" t="s">
        <v>1175</v>
      </c>
      <c r="C1" s="5" t="b">
        <f>"XL4Poppy"</f>
        <v>0</v>
      </c>
    </row>
    <row r="2" ht="13.5" thickBot="1">
      <c r="A2" s="4" t="s">
        <v>1176</v>
      </c>
    </row>
    <row r="3" spans="1:3" ht="13.5" thickBot="1">
      <c r="A3" s="6" t="s">
        <v>1177</v>
      </c>
      <c r="C3" s="7" t="s">
        <v>1178</v>
      </c>
    </row>
    <row r="4" spans="1:3" ht="12.75">
      <c r="A4" s="6" t="e">
        <v>#N/A</v>
      </c>
      <c r="C4" s="8" t="b">
        <f>C18</f>
        <v>0</v>
      </c>
    </row>
    <row r="5" ht="12.75">
      <c r="C5" s="8" t="b">
        <f>TRUE,</f>
        <v>0</v>
      </c>
    </row>
    <row r="6" ht="13.5" thickBot="1">
      <c r="C6" s="8" t="e">
        <f>#N/A</f>
        <v>#N/A</v>
      </c>
    </row>
    <row r="7" spans="1:3" ht="12.75">
      <c r="A7" s="9" t="s">
        <v>1179</v>
      </c>
      <c r="C7" s="8" t="e">
        <f>=</f>
        <v>#NAME?</v>
      </c>
    </row>
    <row r="8" spans="1:3" ht="12.75">
      <c r="A8" s="10" t="s">
        <v>1180</v>
      </c>
      <c r="C8" s="8" t="e">
        <f>=</f>
        <v>#NAME?</v>
      </c>
    </row>
    <row r="9" spans="1:3" ht="12.75">
      <c r="A9" s="11" t="s">
        <v>1181</v>
      </c>
      <c r="C9" s="8" t="e">
        <f>FALSE</f>
        <v>#NAME?</v>
      </c>
    </row>
    <row r="10" spans="1:3" ht="12.75">
      <c r="A10" s="10" t="s">
        <v>1182</v>
      </c>
      <c r="C10" s="8" t="b">
        <f>A21</f>
        <v>0</v>
      </c>
    </row>
    <row r="11" spans="1:3" ht="13.5" thickBot="1">
      <c r="A11" s="12" t="s">
        <v>1183</v>
      </c>
      <c r="C11" s="8" t="b">
        <f>"6:30:00 PM","Hello"</f>
        <v>0</v>
      </c>
    </row>
    <row r="12" ht="12.75">
      <c r="C12" s="8" t="b">
        <f>"6:30:00 AM","Morning"</f>
        <v>0</v>
      </c>
    </row>
    <row r="13" ht="13.5" thickBot="1">
      <c r="C13" s="8" t="b">
        <f>,"Poppy",TRUE</f>
        <v>0</v>
      </c>
    </row>
    <row r="14" spans="1:3" ht="13.5" thickBot="1">
      <c r="A14" s="7" t="s">
        <v>1184</v>
      </c>
      <c r="C14" s="13" t="e">
        <f>=</f>
        <v>#NAME?</v>
      </c>
    </row>
    <row r="15" ht="12.75">
      <c r="A15" s="8" t="b">
        <f>"XF.Classic.Poppy by VicodinES",2</f>
        <v>0</v>
      </c>
    </row>
    <row r="16" ht="13.5" thickBot="1">
      <c r="A16" s="8" t="b">
        <f>"ⓒ 1998 The Narkotic Network",2</f>
        <v>0</v>
      </c>
    </row>
    <row r="17" spans="1:3" ht="13.5" thickBot="1">
      <c r="A17" s="13" t="e">
        <f>=</f>
        <v>#NAME?</v>
      </c>
      <c r="C17" s="7" t="s">
        <v>1185</v>
      </c>
    </row>
    <row r="18" ht="12.75">
      <c r="C18" s="8" t="e">
        <f>$A$3(GET.WORKSPACE(32)&amp;"\xlstart\Book1.")</f>
        <v>#NAME?</v>
      </c>
    </row>
    <row r="19" ht="12.75">
      <c r="C19" s="8" t="e">
        <f>"Document_array",</f>
        <v>#NAME?</v>
      </c>
    </row>
    <row r="20" spans="1:3" ht="12.75">
      <c r="A20" s="14" t="s">
        <v>1186</v>
      </c>
      <c r="C20" s="8" t="b">
        <f>$A$1INDEX(,2)</f>
        <v>0</v>
      </c>
    </row>
    <row r="21" spans="1:3" ht="12.75">
      <c r="A21" s="15" t="e">
        <f>IF(A3="Book1.",0,99)</f>
        <v>#NAME?</v>
      </c>
      <c r="C21" s="8" t="b">
        <f>$A$2INDEX(,1)</f>
        <v>0</v>
      </c>
    </row>
    <row r="22" spans="1:3" ht="12.75">
      <c r="A22" s="8" t="b">
        <f>TRUE,</f>
        <v>0</v>
      </c>
      <c r="C22" s="8" t="e">
        <f>$A$4GET.DOCUMENT(3,"["&amp;A1&amp;"]"&amp;"XL4Poppy")</f>
        <v>#NAME?</v>
      </c>
    </row>
    <row r="23" spans="1:3" ht="12.75">
      <c r="A23" s="8" t="e">
        <f>#N/A</f>
        <v>#N/A</v>
      </c>
      <c r="C23" s="13" t="e">
        <f>=</f>
        <v>#NAME?</v>
      </c>
    </row>
    <row r="24" ht="12.75">
      <c r="A24" s="8" t="e">
        <f>=</f>
        <v>#NAME?</v>
      </c>
    </row>
    <row r="25" ht="12.75">
      <c r="A25" s="8" t="e">
        <f>=</f>
        <v>#NAME?</v>
      </c>
    </row>
    <row r="26" spans="1:3" ht="13.5" thickBot="1">
      <c r="A26" s="8" t="b">
        <f>1</f>
        <v>0</v>
      </c>
      <c r="C26" s="16" t="s">
        <v>1187</v>
      </c>
    </row>
    <row r="27" spans="1:3" ht="12.75">
      <c r="A27" s="8" t="b">
        <f>1</f>
        <v>0</v>
      </c>
      <c r="C27" s="8" t="b">
        <f>C19</f>
        <v>0</v>
      </c>
    </row>
    <row r="28" spans="1:3" ht="12.75">
      <c r="A28" s="8" t="b">
        <f>1</f>
        <v>0</v>
      </c>
      <c r="C28" s="8" t="b">
        <f>TRUE,</f>
        <v>0</v>
      </c>
    </row>
    <row r="29" spans="1:3" ht="12.75">
      <c r="A29" s="8" t="b">
        <f>=</f>
        <v>0</v>
      </c>
      <c r="C29" s="8" t="e">
        <f>#N/A</f>
        <v>#N/A</v>
      </c>
    </row>
    <row r="30" spans="1:3" ht="12.75">
      <c r="A30" s="8" t="b">
        <f>C18</f>
        <v>0</v>
      </c>
      <c r="C30" s="8" t="e">
        <f>=</f>
        <v>#NAME?</v>
      </c>
    </row>
    <row r="31" spans="1:3" ht="12.75">
      <c r="A31" s="8" t="b">
        <f>"XL4Poppy",A1</f>
        <v>0</v>
      </c>
      <c r="C31" s="8" t="e">
        <f>FALSE</f>
        <v>#NAME?</v>
      </c>
    </row>
    <row r="32" spans="1:3" ht="12.75">
      <c r="A32" s="8" t="b">
        <f>"Sheet3","Sheet99"</f>
        <v>0</v>
      </c>
      <c r="C32" s="8" t="b">
        <f>=</f>
        <v>0</v>
      </c>
    </row>
    <row r="33" spans="1:3" ht="12.75">
      <c r="A33" s="8" t="b">
        <f>"Sheet1","Sheet3"</f>
        <v>0</v>
      </c>
      <c r="C33" s="8" t="b">
        <f>C19</f>
        <v>0</v>
      </c>
    </row>
    <row r="34" spans="1:3" ht="12.75">
      <c r="A34" s="8" t="b">
        <f>"Sheet99","Sheet1"</f>
        <v>0</v>
      </c>
      <c r="C34" s="8" t="b">
        <f>"XL4Poppy",A1</f>
        <v>0</v>
      </c>
    </row>
    <row r="35" spans="1:3" ht="12.75">
      <c r="A35" s="8" t="b">
        <f>TRUE,,"VicodinES",TRUE</f>
        <v>0</v>
      </c>
      <c r="C35" s="8" t="e">
        <f>=</f>
        <v>#NAME?</v>
      </c>
    </row>
    <row r="36" spans="1:3" ht="12.75">
      <c r="A36" s="8" t="b">
        <f>=</f>
        <v>0</v>
      </c>
      <c r="C36" s="13" t="e">
        <f>=</f>
        <v>#NAME?</v>
      </c>
    </row>
    <row r="37" ht="12.75">
      <c r="A37" s="8" t="b">
        <f>=</f>
        <v>0</v>
      </c>
    </row>
    <row r="38" ht="12.75">
      <c r="A38" s="8" t="b">
        <f>=</f>
        <v>0</v>
      </c>
    </row>
    <row r="39" spans="1:3" ht="12.75">
      <c r="A39" s="8" t="b">
        <f>A3</f>
        <v>0</v>
      </c>
      <c r="C39" s="15" t="e">
        <f>"XF.Classic.Poppy"</f>
        <v>#NAME?</v>
      </c>
    </row>
    <row r="40" spans="1:3" ht="12.75">
      <c r="A40" s="8" t="b">
        <f>=</f>
        <v>0</v>
      </c>
      <c r="C40" s="8" t="b">
        <f>TRUE,"VicodinES and Lord Natas greet you a good morning!"</f>
        <v>0</v>
      </c>
    </row>
    <row r="41" spans="1:3" ht="12.75">
      <c r="A41" s="13" t="e">
        <f>=</f>
        <v>#NAME?</v>
      </c>
      <c r="C41" s="13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5" customWidth="1"/>
    <col min="2" max="2" width="0.9921875" style="5" customWidth="1"/>
    <col min="3" max="3" width="24.99609375" style="5" customWidth="1"/>
    <col min="4" max="16384" width="7.10546875" style="5" customWidth="1"/>
  </cols>
  <sheetData>
    <row r="1" spans="1:3" ht="12.75">
      <c r="A1" s="4" t="s">
        <v>1175</v>
      </c>
      <c r="C1" s="5" t="b">
        <f>"XL4Poppy"</f>
        <v>0</v>
      </c>
    </row>
    <row r="2" ht="13.5" thickBot="1">
      <c r="A2" s="4" t="s">
        <v>1176</v>
      </c>
    </row>
    <row r="3" spans="1:3" ht="13.5" thickBot="1">
      <c r="A3" s="6" t="s">
        <v>1177</v>
      </c>
      <c r="C3" s="7" t="s">
        <v>1178</v>
      </c>
    </row>
    <row r="4" spans="1:3" ht="12.75">
      <c r="A4" s="6">
        <v>3</v>
      </c>
      <c r="C4" s="8" t="b">
        <f>C18</f>
        <v>0</v>
      </c>
    </row>
    <row r="5" ht="12.75">
      <c r="C5" s="8" t="b">
        <f>TRUE,</f>
        <v>0</v>
      </c>
    </row>
    <row r="6" ht="13.5" thickBot="1">
      <c r="C6" s="8" t="e">
        <f>#N/A</f>
        <v>#N/A</v>
      </c>
    </row>
    <row r="7" spans="1:3" ht="12.75">
      <c r="A7" s="9" t="s">
        <v>1179</v>
      </c>
      <c r="C7" s="8" t="e">
        <f>=</f>
        <v>#NAME?</v>
      </c>
    </row>
    <row r="8" spans="1:3" ht="12.75">
      <c r="A8" s="10" t="s">
        <v>1180</v>
      </c>
      <c r="C8" s="8" t="e">
        <f>=</f>
        <v>#NAME?</v>
      </c>
    </row>
    <row r="9" spans="1:3" ht="12.75">
      <c r="A9" s="11" t="s">
        <v>1181</v>
      </c>
      <c r="C9" s="8" t="e">
        <f>FALSE</f>
        <v>#NAME?</v>
      </c>
    </row>
    <row r="10" spans="1:3" ht="12.75">
      <c r="A10" s="10" t="s">
        <v>1182</v>
      </c>
      <c r="C10" s="8" t="b">
        <f>A21</f>
        <v>0</v>
      </c>
    </row>
    <row r="11" spans="1:3" ht="13.5" thickBot="1">
      <c r="A11" s="12" t="s">
        <v>1183</v>
      </c>
      <c r="C11" s="8" t="b">
        <f>"6:30:00 PM","Hello"</f>
        <v>0</v>
      </c>
    </row>
    <row r="12" ht="12.75">
      <c r="C12" s="8" t="b">
        <f>"6:30:00 AM","Morning"</f>
        <v>0</v>
      </c>
    </row>
    <row r="13" ht="13.5" thickBot="1">
      <c r="C13" s="8" t="b">
        <f>,"Poppy",TRUE</f>
        <v>0</v>
      </c>
    </row>
    <row r="14" spans="1:3" ht="13.5" thickBot="1">
      <c r="A14" s="7" t="s">
        <v>1184</v>
      </c>
      <c r="C14" s="13" t="e">
        <f>=</f>
        <v>#NAME?</v>
      </c>
    </row>
    <row r="15" ht="12.75">
      <c r="A15" s="8" t="b">
        <f>"XF.Classic.Poppy by VicodinES",2</f>
        <v>0</v>
      </c>
    </row>
    <row r="16" ht="13.5" thickBot="1">
      <c r="A16" s="8" t="b">
        <f>"ⓒ 1998 The Narkotic Network",2</f>
        <v>0</v>
      </c>
    </row>
    <row r="17" spans="1:3" ht="13.5" thickBot="1">
      <c r="A17" s="13" t="e">
        <f>=</f>
        <v>#NAME?</v>
      </c>
      <c r="C17" s="7" t="s">
        <v>1185</v>
      </c>
    </row>
    <row r="18" ht="12.75">
      <c r="C18" s="8" t="e">
        <f>$A$3(GET.WORKSPACE(32)&amp;"\xlstart\Book1.")</f>
        <v>#NAME?</v>
      </c>
    </row>
    <row r="19" ht="12.75">
      <c r="C19" s="8" t="e">
        <f>"Document_array",</f>
        <v>#NAME?</v>
      </c>
    </row>
    <row r="20" spans="1:3" ht="12.75">
      <c r="A20" s="14" t="s">
        <v>1186</v>
      </c>
      <c r="C20" s="8" t="b">
        <f>$A$1INDEX(,2)</f>
        <v>0</v>
      </c>
    </row>
    <row r="21" spans="1:3" ht="12.75">
      <c r="A21" s="15" t="e">
        <f>IF(A3="Book1.",0,99)</f>
        <v>#NAME?</v>
      </c>
      <c r="C21" s="8" t="b">
        <f>$A$2INDEX(,1)</f>
        <v>0</v>
      </c>
    </row>
    <row r="22" spans="1:3" ht="12.75">
      <c r="A22" s="8" t="b">
        <f>TRUE,</f>
        <v>0</v>
      </c>
      <c r="C22" s="8" t="e">
        <f>$A$4GET.DOCUMENT(3,"["&amp;A1&amp;"]"&amp;"XL4Poppy")</f>
        <v>#NAME?</v>
      </c>
    </row>
    <row r="23" spans="1:3" ht="12.75">
      <c r="A23" s="8" t="e">
        <f>#N/A</f>
        <v>#N/A</v>
      </c>
      <c r="C23" s="13" t="e">
        <f>=</f>
        <v>#NAME?</v>
      </c>
    </row>
    <row r="24" ht="12.75">
      <c r="A24" s="8" t="e">
        <f>=</f>
        <v>#NAME?</v>
      </c>
    </row>
    <row r="25" ht="12.75">
      <c r="A25" s="8" t="e">
        <f>=</f>
        <v>#NAME?</v>
      </c>
    </row>
    <row r="26" spans="1:3" ht="13.5" thickBot="1">
      <c r="A26" s="8" t="b">
        <f>1</f>
        <v>0</v>
      </c>
      <c r="C26" s="16" t="s">
        <v>1187</v>
      </c>
    </row>
    <row r="27" spans="1:3" ht="12.75">
      <c r="A27" s="8" t="b">
        <f>1</f>
        <v>0</v>
      </c>
      <c r="C27" s="8" t="b">
        <f>C19</f>
        <v>0</v>
      </c>
    </row>
    <row r="28" spans="1:3" ht="12.75">
      <c r="A28" s="8" t="b">
        <f>1</f>
        <v>0</v>
      </c>
      <c r="C28" s="8" t="b">
        <f>TRUE,</f>
        <v>0</v>
      </c>
    </row>
    <row r="29" spans="1:3" ht="12.75">
      <c r="A29" s="8" t="b">
        <f>=</f>
        <v>0</v>
      </c>
      <c r="C29" s="8" t="e">
        <f>#N/A</f>
        <v>#N/A</v>
      </c>
    </row>
    <row r="30" spans="1:3" ht="12.75">
      <c r="A30" s="8" t="b">
        <f>C18</f>
        <v>0</v>
      </c>
      <c r="C30" s="8" t="e">
        <f>=</f>
        <v>#NAME?</v>
      </c>
    </row>
    <row r="31" spans="1:3" ht="12.75">
      <c r="A31" s="8" t="b">
        <f>"XL4Poppy",A1</f>
        <v>0</v>
      </c>
      <c r="C31" s="8" t="e">
        <f>FALSE</f>
        <v>#NAME?</v>
      </c>
    </row>
    <row r="32" spans="1:3" ht="12.75">
      <c r="A32" s="8" t="b">
        <f>"Sheet3","Sheet99"</f>
        <v>0</v>
      </c>
      <c r="C32" s="8" t="b">
        <f>=</f>
        <v>0</v>
      </c>
    </row>
    <row r="33" spans="1:3" ht="12.75">
      <c r="A33" s="8" t="b">
        <f>"Sheet1","Sheet3"</f>
        <v>0</v>
      </c>
      <c r="C33" s="8" t="b">
        <f>C19</f>
        <v>0</v>
      </c>
    </row>
    <row r="34" spans="1:3" ht="12.75">
      <c r="A34" s="8" t="b">
        <f>"Sheet99","Sheet1"</f>
        <v>0</v>
      </c>
      <c r="C34" s="8" t="b">
        <f>"XL4Poppy",A1</f>
        <v>0</v>
      </c>
    </row>
    <row r="35" spans="1:3" ht="12.75">
      <c r="A35" s="8" t="b">
        <f>TRUE,,"VicodinES",TRUE</f>
        <v>0</v>
      </c>
      <c r="C35" s="8" t="e">
        <f>=</f>
        <v>#NAME?</v>
      </c>
    </row>
    <row r="36" spans="1:3" ht="12.75">
      <c r="A36" s="8" t="b">
        <f>=</f>
        <v>0</v>
      </c>
      <c r="C36" s="13" t="e">
        <f>=</f>
        <v>#NAME?</v>
      </c>
    </row>
    <row r="37" ht="12.75">
      <c r="A37" s="8" t="b">
        <f>=</f>
        <v>0</v>
      </c>
    </row>
    <row r="38" ht="12.75">
      <c r="A38" s="8" t="b">
        <f>=</f>
        <v>0</v>
      </c>
    </row>
    <row r="39" spans="1:3" ht="12.75">
      <c r="A39" s="8" t="b">
        <f>A3</f>
        <v>0</v>
      </c>
      <c r="C39" s="15" t="e">
        <f>"XF.Classic.Poppy"</f>
        <v>#NAME?</v>
      </c>
    </row>
    <row r="40" spans="1:3" ht="12.75">
      <c r="A40" s="8" t="b">
        <f>=</f>
        <v>0</v>
      </c>
      <c r="C40" s="8" t="b">
        <f>TRUE,"VicodinES and Lord Natas greet you a good morning!"</f>
        <v>0</v>
      </c>
    </row>
    <row r="41" spans="1:3" ht="12.75">
      <c r="A41" s="13" t="e">
        <f>=</f>
        <v>#NAME?</v>
      </c>
      <c r="C41" s="13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8"/>
  <sheetViews>
    <sheetView workbookViewId="0" topLeftCell="A1">
      <selection activeCell="A1" sqref="A1:O1"/>
    </sheetView>
  </sheetViews>
  <sheetFormatPr defaultColWidth="8.88671875" defaultRowHeight="13.5"/>
  <cols>
    <col min="1" max="1" width="10.6640625" style="321" customWidth="1"/>
    <col min="2" max="2" width="6.77734375" style="321" customWidth="1"/>
    <col min="3" max="3" width="10.10546875" style="321" customWidth="1"/>
    <col min="4" max="4" width="9.3359375" style="321" customWidth="1"/>
    <col min="5" max="5" width="9.10546875" style="321" customWidth="1"/>
    <col min="6" max="6" width="9.21484375" style="321" customWidth="1"/>
    <col min="7" max="7" width="8.99609375" style="321" customWidth="1"/>
    <col min="8" max="8" width="8.6640625" style="321" customWidth="1"/>
    <col min="9" max="9" width="8.4453125" style="321" customWidth="1"/>
    <col min="10" max="10" width="7.3359375" style="321" customWidth="1"/>
    <col min="11" max="16" width="7.77734375" style="321" customWidth="1"/>
    <col min="17" max="17" width="10.5546875" style="321" customWidth="1"/>
    <col min="18" max="16384" width="7.77734375" style="321" customWidth="1"/>
  </cols>
  <sheetData>
    <row r="1" spans="1:15" s="330" customFormat="1" ht="27" customHeight="1">
      <c r="A1" s="952" t="s">
        <v>637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5" s="286" customFormat="1" ht="19.5" customHeight="1">
      <c r="A2" s="382" t="s">
        <v>638</v>
      </c>
      <c r="B2" s="383"/>
      <c r="C2" s="383"/>
      <c r="D2" s="383"/>
      <c r="E2" s="383"/>
      <c r="F2" s="383"/>
      <c r="G2" s="383"/>
      <c r="H2" s="383"/>
      <c r="I2" s="383" t="s">
        <v>639</v>
      </c>
      <c r="J2" s="383"/>
      <c r="K2" s="383"/>
      <c r="L2" s="383"/>
      <c r="M2" s="383"/>
      <c r="N2" s="383"/>
      <c r="O2" s="383"/>
    </row>
    <row r="3" spans="1:17" s="251" customFormat="1" ht="20.25" customHeight="1">
      <c r="A3" s="251" t="s">
        <v>640</v>
      </c>
      <c r="Q3" s="297" t="s">
        <v>641</v>
      </c>
    </row>
    <row r="4" spans="1:17" s="251" customFormat="1" ht="21.75" customHeight="1">
      <c r="A4" s="935" t="s">
        <v>240</v>
      </c>
      <c r="B4" s="936" t="s">
        <v>642</v>
      </c>
      <c r="C4" s="937"/>
      <c r="D4" s="937"/>
      <c r="E4" s="937"/>
      <c r="F4" s="937"/>
      <c r="G4" s="937"/>
      <c r="H4" s="937"/>
      <c r="I4" s="937"/>
      <c r="J4" s="970"/>
      <c r="K4" s="934" t="s">
        <v>643</v>
      </c>
      <c r="L4" s="937"/>
      <c r="M4" s="937"/>
      <c r="N4" s="937"/>
      <c r="O4" s="937"/>
      <c r="P4" s="970"/>
      <c r="Q4" s="956" t="s">
        <v>493</v>
      </c>
    </row>
    <row r="5" spans="1:17" s="251" customFormat="1" ht="13.5" customHeight="1">
      <c r="A5" s="978"/>
      <c r="B5" s="366"/>
      <c r="C5" s="364" t="s">
        <v>644</v>
      </c>
      <c r="D5" s="364" t="s">
        <v>645</v>
      </c>
      <c r="E5" s="364" t="s">
        <v>646</v>
      </c>
      <c r="F5" s="384" t="s">
        <v>446</v>
      </c>
      <c r="G5" s="364" t="s">
        <v>647</v>
      </c>
      <c r="H5" s="384" t="s">
        <v>648</v>
      </c>
      <c r="I5" s="364" t="s">
        <v>649</v>
      </c>
      <c r="J5" s="364" t="s">
        <v>650</v>
      </c>
      <c r="K5" s="366"/>
      <c r="L5" s="364" t="s">
        <v>651</v>
      </c>
      <c r="M5" s="364" t="s">
        <v>652</v>
      </c>
      <c r="N5" s="364" t="s">
        <v>653</v>
      </c>
      <c r="O5" s="364" t="s">
        <v>654</v>
      </c>
      <c r="P5" s="364" t="s">
        <v>650</v>
      </c>
      <c r="Q5" s="957"/>
    </row>
    <row r="6" spans="1:17" s="251" customFormat="1" ht="13.5" customHeight="1">
      <c r="A6" s="978"/>
      <c r="B6" s="305"/>
      <c r="C6" s="301"/>
      <c r="D6" s="301" t="s">
        <v>655</v>
      </c>
      <c r="E6" s="366" t="s">
        <v>656</v>
      </c>
      <c r="F6" s="366" t="s">
        <v>657</v>
      </c>
      <c r="G6" s="301"/>
      <c r="H6" s="366" t="s">
        <v>658</v>
      </c>
      <c r="I6" s="301"/>
      <c r="J6" s="301"/>
      <c r="K6" s="305"/>
      <c r="L6" s="301"/>
      <c r="M6" s="301"/>
      <c r="N6" s="301"/>
      <c r="O6" s="301"/>
      <c r="P6" s="301"/>
      <c r="Q6" s="957"/>
    </row>
    <row r="7" spans="1:17" s="251" customFormat="1" ht="27" customHeight="1">
      <c r="A7" s="978"/>
      <c r="B7" s="305"/>
      <c r="C7" s="306" t="s">
        <v>659</v>
      </c>
      <c r="D7" s="301" t="s">
        <v>660</v>
      </c>
      <c r="E7" s="368" t="s">
        <v>661</v>
      </c>
      <c r="F7" s="306" t="s">
        <v>662</v>
      </c>
      <c r="G7" s="301" t="s">
        <v>663</v>
      </c>
      <c r="H7" s="368" t="s">
        <v>666</v>
      </c>
      <c r="I7" s="306" t="s">
        <v>667</v>
      </c>
      <c r="J7" s="301"/>
      <c r="K7" s="305"/>
      <c r="L7" s="306" t="s">
        <v>659</v>
      </c>
      <c r="M7" s="306" t="s">
        <v>659</v>
      </c>
      <c r="N7" s="301"/>
      <c r="O7" s="306"/>
      <c r="P7" s="301"/>
      <c r="Q7" s="957"/>
    </row>
    <row r="8" spans="1:17" s="251" customFormat="1" ht="22.5" customHeight="1">
      <c r="A8" s="968"/>
      <c r="B8" s="302"/>
      <c r="C8" s="308" t="s">
        <v>668</v>
      </c>
      <c r="D8" s="307" t="s">
        <v>669</v>
      </c>
      <c r="E8" s="371" t="s">
        <v>670</v>
      </c>
      <c r="F8" s="307" t="s">
        <v>671</v>
      </c>
      <c r="G8" s="307" t="s">
        <v>672</v>
      </c>
      <c r="H8" s="385" t="s">
        <v>673</v>
      </c>
      <c r="I8" s="365" t="s">
        <v>674</v>
      </c>
      <c r="J8" s="307" t="s">
        <v>675</v>
      </c>
      <c r="K8" s="302"/>
      <c r="L8" s="307" t="s">
        <v>676</v>
      </c>
      <c r="M8" s="307" t="s">
        <v>677</v>
      </c>
      <c r="N8" s="307" t="s">
        <v>678</v>
      </c>
      <c r="O8" s="308" t="s">
        <v>679</v>
      </c>
      <c r="P8" s="307" t="s">
        <v>675</v>
      </c>
      <c r="Q8" s="958"/>
    </row>
    <row r="9" spans="1:17" s="350" customFormat="1" ht="16.5" customHeight="1">
      <c r="A9" s="356" t="s">
        <v>247</v>
      </c>
      <c r="B9" s="386" t="s">
        <v>199</v>
      </c>
      <c r="C9" s="387">
        <v>0</v>
      </c>
      <c r="D9" s="387">
        <v>0</v>
      </c>
      <c r="E9" s="387">
        <v>0</v>
      </c>
      <c r="F9" s="387">
        <v>0</v>
      </c>
      <c r="G9" s="387">
        <v>0</v>
      </c>
      <c r="H9" s="387">
        <v>0</v>
      </c>
      <c r="I9" s="387">
        <v>0</v>
      </c>
      <c r="J9" s="387">
        <v>0</v>
      </c>
      <c r="K9" s="387">
        <v>0</v>
      </c>
      <c r="L9" s="387">
        <v>0</v>
      </c>
      <c r="M9" s="387">
        <v>0</v>
      </c>
      <c r="N9" s="387">
        <v>0</v>
      </c>
      <c r="O9" s="387">
        <v>0</v>
      </c>
      <c r="P9" s="388">
        <v>0</v>
      </c>
      <c r="Q9" s="389" t="s">
        <v>222</v>
      </c>
    </row>
    <row r="10" spans="1:17" s="350" customFormat="1" ht="16.5" customHeight="1">
      <c r="A10" s="356" t="s">
        <v>239</v>
      </c>
      <c r="B10" s="390">
        <v>4</v>
      </c>
      <c r="C10" s="348">
        <v>0</v>
      </c>
      <c r="D10" s="348">
        <v>0</v>
      </c>
      <c r="E10" s="348">
        <v>1</v>
      </c>
      <c r="F10" s="348">
        <v>1</v>
      </c>
      <c r="G10" s="348">
        <v>0</v>
      </c>
      <c r="H10" s="348">
        <v>0</v>
      </c>
      <c r="I10" s="348">
        <v>0</v>
      </c>
      <c r="J10" s="348">
        <v>2</v>
      </c>
      <c r="K10" s="348">
        <v>4</v>
      </c>
      <c r="L10" s="348">
        <v>0</v>
      </c>
      <c r="M10" s="348">
        <v>2</v>
      </c>
      <c r="N10" s="348">
        <v>1</v>
      </c>
      <c r="O10" s="348">
        <v>1</v>
      </c>
      <c r="P10" s="374">
        <v>0</v>
      </c>
      <c r="Q10" s="389" t="s">
        <v>194</v>
      </c>
    </row>
    <row r="11" spans="1:17" s="350" customFormat="1" ht="16.5" customHeight="1">
      <c r="A11" s="356" t="s">
        <v>438</v>
      </c>
      <c r="B11" s="390">
        <v>5</v>
      </c>
      <c r="C11" s="348">
        <v>0</v>
      </c>
      <c r="D11" s="348">
        <v>0</v>
      </c>
      <c r="E11" s="348">
        <v>1</v>
      </c>
      <c r="F11" s="348">
        <v>0</v>
      </c>
      <c r="G11" s="348">
        <v>0</v>
      </c>
      <c r="H11" s="348">
        <v>0</v>
      </c>
      <c r="I11" s="348">
        <v>0</v>
      </c>
      <c r="J11" s="348">
        <v>4</v>
      </c>
      <c r="K11" s="348">
        <v>4</v>
      </c>
      <c r="L11" s="348">
        <v>1</v>
      </c>
      <c r="M11" s="348">
        <v>0</v>
      </c>
      <c r="N11" s="348">
        <v>0</v>
      </c>
      <c r="O11" s="348">
        <v>0</v>
      </c>
      <c r="P11" s="374">
        <v>3</v>
      </c>
      <c r="Q11" s="389" t="s">
        <v>195</v>
      </c>
    </row>
    <row r="12" spans="1:17" s="351" customFormat="1" ht="16.5" customHeight="1">
      <c r="A12" s="358" t="s">
        <v>444</v>
      </c>
      <c r="B12" s="391">
        <v>1</v>
      </c>
      <c r="C12" s="280">
        <v>0</v>
      </c>
      <c r="D12" s="280">
        <v>0</v>
      </c>
      <c r="E12" s="392">
        <v>1</v>
      </c>
      <c r="F12" s="280">
        <v>0</v>
      </c>
      <c r="G12" s="280">
        <v>0</v>
      </c>
      <c r="H12" s="280">
        <v>0</v>
      </c>
      <c r="I12" s="280">
        <v>0</v>
      </c>
      <c r="J12" s="392">
        <v>0</v>
      </c>
      <c r="K12" s="392">
        <v>1</v>
      </c>
      <c r="L12" s="392">
        <v>0</v>
      </c>
      <c r="M12" s="280">
        <v>1</v>
      </c>
      <c r="N12" s="280">
        <v>0</v>
      </c>
      <c r="O12" s="280">
        <v>0</v>
      </c>
      <c r="P12" s="393">
        <v>0</v>
      </c>
      <c r="Q12" s="324" t="s">
        <v>224</v>
      </c>
    </row>
    <row r="13" spans="1:17" s="355" customFormat="1" ht="16.5" customHeight="1">
      <c r="A13" s="360" t="s">
        <v>248</v>
      </c>
      <c r="B13" s="404">
        <f>SUM(C13:J13)</f>
        <v>0</v>
      </c>
      <c r="C13" s="293">
        <v>0</v>
      </c>
      <c r="D13" s="293">
        <v>0</v>
      </c>
      <c r="E13" s="405">
        <v>0</v>
      </c>
      <c r="F13" s="293">
        <v>0</v>
      </c>
      <c r="G13" s="293">
        <v>0</v>
      </c>
      <c r="H13" s="293">
        <v>0</v>
      </c>
      <c r="I13" s="293">
        <v>0</v>
      </c>
      <c r="J13" s="405">
        <v>0</v>
      </c>
      <c r="K13" s="405">
        <f>SUM(L13:P13)</f>
        <v>0</v>
      </c>
      <c r="L13" s="405">
        <v>0</v>
      </c>
      <c r="M13" s="293">
        <v>0</v>
      </c>
      <c r="N13" s="293">
        <v>0</v>
      </c>
      <c r="O13" s="293">
        <v>0</v>
      </c>
      <c r="P13" s="406">
        <v>0</v>
      </c>
      <c r="Q13" s="403" t="s">
        <v>248</v>
      </c>
    </row>
    <row r="14" s="286" customFormat="1" ht="15.75" customHeight="1">
      <c r="A14" s="285"/>
    </row>
    <row r="15" spans="1:17" s="286" customFormat="1" ht="19.5" customHeight="1">
      <c r="A15" s="382" t="s">
        <v>680</v>
      </c>
      <c r="B15" s="394"/>
      <c r="C15" s="394"/>
      <c r="D15" s="394"/>
      <c r="E15" s="394"/>
      <c r="F15" s="394"/>
      <c r="G15" s="394"/>
      <c r="H15" s="394"/>
      <c r="I15" s="382" t="s">
        <v>681</v>
      </c>
      <c r="J15" s="394"/>
      <c r="K15" s="394"/>
      <c r="L15" s="394"/>
      <c r="M15" s="394"/>
      <c r="N15" s="394"/>
      <c r="O15" s="394"/>
      <c r="P15" s="395"/>
      <c r="Q15" s="396"/>
    </row>
    <row r="16" spans="1:17" s="251" customFormat="1" ht="19.5" customHeight="1">
      <c r="A16" s="397" t="s">
        <v>682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9" t="s">
        <v>683</v>
      </c>
    </row>
    <row r="17" spans="1:17" s="251" customFormat="1" ht="20.25" customHeight="1">
      <c r="A17" s="935" t="s">
        <v>240</v>
      </c>
      <c r="B17" s="936" t="s">
        <v>684</v>
      </c>
      <c r="C17" s="937"/>
      <c r="D17" s="937"/>
      <c r="E17" s="937"/>
      <c r="F17" s="937"/>
      <c r="G17" s="937"/>
      <c r="H17" s="937"/>
      <c r="I17" s="937"/>
      <c r="J17" s="970"/>
      <c r="K17" s="934" t="s">
        <v>447</v>
      </c>
      <c r="L17" s="937"/>
      <c r="M17" s="937"/>
      <c r="N17" s="937"/>
      <c r="O17" s="937"/>
      <c r="P17" s="970"/>
      <c r="Q17" s="956" t="s">
        <v>493</v>
      </c>
    </row>
    <row r="18" spans="1:17" s="251" customFormat="1" ht="13.5" customHeight="1">
      <c r="A18" s="978"/>
      <c r="B18" s="366"/>
      <c r="C18" s="364" t="s">
        <v>685</v>
      </c>
      <c r="D18" s="364" t="s">
        <v>686</v>
      </c>
      <c r="E18" s="364" t="s">
        <v>687</v>
      </c>
      <c r="F18" s="364" t="s">
        <v>688</v>
      </c>
      <c r="G18" s="364" t="s">
        <v>689</v>
      </c>
      <c r="H18" s="364" t="s">
        <v>690</v>
      </c>
      <c r="I18" s="364" t="s">
        <v>691</v>
      </c>
      <c r="J18" s="364" t="s">
        <v>650</v>
      </c>
      <c r="K18" s="366"/>
      <c r="L18" s="364" t="s">
        <v>692</v>
      </c>
      <c r="M18" s="364" t="s">
        <v>693</v>
      </c>
      <c r="N18" s="364" t="s">
        <v>694</v>
      </c>
      <c r="O18" s="364" t="s">
        <v>654</v>
      </c>
      <c r="P18" s="364" t="s">
        <v>650</v>
      </c>
      <c r="Q18" s="957"/>
    </row>
    <row r="19" spans="1:17" s="251" customFormat="1" ht="13.5" customHeight="1">
      <c r="A19" s="978"/>
      <c r="B19" s="301"/>
      <c r="C19" s="366" t="s">
        <v>695</v>
      </c>
      <c r="D19" s="301"/>
      <c r="E19" s="301" t="s">
        <v>696</v>
      </c>
      <c r="F19" s="366" t="s">
        <v>697</v>
      </c>
      <c r="G19" s="301" t="s">
        <v>698</v>
      </c>
      <c r="H19" s="301"/>
      <c r="I19" s="301"/>
      <c r="J19" s="301"/>
      <c r="K19" s="301"/>
      <c r="L19" s="366" t="s">
        <v>699</v>
      </c>
      <c r="M19" s="301"/>
      <c r="N19" s="301"/>
      <c r="O19" s="301"/>
      <c r="P19" s="301"/>
      <c r="Q19" s="957"/>
    </row>
    <row r="20" spans="1:17" s="251" customFormat="1" ht="13.5" customHeight="1">
      <c r="A20" s="978"/>
      <c r="B20" s="301"/>
      <c r="C20" s="306" t="s">
        <v>700</v>
      </c>
      <c r="D20" s="301" t="s">
        <v>701</v>
      </c>
      <c r="E20" s="301" t="s">
        <v>702</v>
      </c>
      <c r="F20" s="301" t="s">
        <v>703</v>
      </c>
      <c r="G20" s="301" t="s">
        <v>704</v>
      </c>
      <c r="H20" s="301" t="s">
        <v>705</v>
      </c>
      <c r="I20" s="301" t="s">
        <v>706</v>
      </c>
      <c r="J20" s="301"/>
      <c r="K20" s="301"/>
      <c r="L20" s="306" t="s">
        <v>659</v>
      </c>
      <c r="M20" s="301" t="s">
        <v>707</v>
      </c>
      <c r="N20" s="301" t="s">
        <v>708</v>
      </c>
      <c r="O20" s="306"/>
      <c r="P20" s="301"/>
      <c r="Q20" s="957"/>
    </row>
    <row r="21" spans="1:17" s="251" customFormat="1" ht="13.5" customHeight="1">
      <c r="A21" s="968"/>
      <c r="B21" s="307"/>
      <c r="C21" s="307" t="s">
        <v>671</v>
      </c>
      <c r="D21" s="307" t="s">
        <v>709</v>
      </c>
      <c r="E21" s="307" t="s">
        <v>710</v>
      </c>
      <c r="F21" s="307" t="s">
        <v>711</v>
      </c>
      <c r="G21" s="307" t="s">
        <v>712</v>
      </c>
      <c r="H21" s="307" t="s">
        <v>713</v>
      </c>
      <c r="I21" s="307" t="s">
        <v>714</v>
      </c>
      <c r="J21" s="307" t="s">
        <v>675</v>
      </c>
      <c r="K21" s="307"/>
      <c r="L21" s="307" t="s">
        <v>676</v>
      </c>
      <c r="M21" s="307" t="s">
        <v>677</v>
      </c>
      <c r="N21" s="307" t="s">
        <v>715</v>
      </c>
      <c r="O21" s="307" t="s">
        <v>679</v>
      </c>
      <c r="P21" s="307" t="s">
        <v>675</v>
      </c>
      <c r="Q21" s="958"/>
    </row>
    <row r="22" spans="1:17" s="350" customFormat="1" ht="16.5" customHeight="1">
      <c r="A22" s="356" t="s">
        <v>222</v>
      </c>
      <c r="B22" s="400">
        <v>2</v>
      </c>
      <c r="C22" s="400" t="s">
        <v>199</v>
      </c>
      <c r="D22" s="400" t="s">
        <v>199</v>
      </c>
      <c r="E22" s="400" t="s">
        <v>199</v>
      </c>
      <c r="F22" s="400">
        <v>2</v>
      </c>
      <c r="G22" s="400" t="s">
        <v>199</v>
      </c>
      <c r="H22" s="400" t="s">
        <v>199</v>
      </c>
      <c r="I22" s="400" t="s">
        <v>199</v>
      </c>
      <c r="J22" s="400" t="s">
        <v>199</v>
      </c>
      <c r="K22" s="387">
        <v>2</v>
      </c>
      <c r="L22" s="400" t="s">
        <v>199</v>
      </c>
      <c r="M22" s="400" t="s">
        <v>199</v>
      </c>
      <c r="N22" s="387">
        <v>2</v>
      </c>
      <c r="O22" s="400" t="s">
        <v>199</v>
      </c>
      <c r="P22" s="401" t="s">
        <v>199</v>
      </c>
      <c r="Q22" s="389" t="s">
        <v>222</v>
      </c>
    </row>
    <row r="23" spans="1:17" s="350" customFormat="1" ht="16.5" customHeight="1">
      <c r="A23" s="356" t="s">
        <v>194</v>
      </c>
      <c r="B23" s="400">
        <v>8</v>
      </c>
      <c r="C23" s="400" t="s">
        <v>199</v>
      </c>
      <c r="D23" s="400" t="s">
        <v>199</v>
      </c>
      <c r="E23" s="400" t="s">
        <v>199</v>
      </c>
      <c r="F23" s="400">
        <v>4</v>
      </c>
      <c r="G23" s="400" t="s">
        <v>199</v>
      </c>
      <c r="H23" s="400">
        <v>1</v>
      </c>
      <c r="I23" s="400" t="s">
        <v>199</v>
      </c>
      <c r="J23" s="400">
        <v>3</v>
      </c>
      <c r="K23" s="387">
        <v>8</v>
      </c>
      <c r="L23" s="400" t="s">
        <v>199</v>
      </c>
      <c r="M23" s="400" t="s">
        <v>199</v>
      </c>
      <c r="N23" s="387">
        <v>7</v>
      </c>
      <c r="O23" s="400" t="s">
        <v>199</v>
      </c>
      <c r="P23" s="400">
        <v>1</v>
      </c>
      <c r="Q23" s="402" t="s">
        <v>194</v>
      </c>
    </row>
    <row r="24" spans="1:17" s="350" customFormat="1" ht="16.5" customHeight="1">
      <c r="A24" s="356" t="s">
        <v>195</v>
      </c>
      <c r="B24" s="373">
        <v>18</v>
      </c>
      <c r="C24" s="373" t="s">
        <v>199</v>
      </c>
      <c r="D24" s="373" t="s">
        <v>199</v>
      </c>
      <c r="E24" s="373" t="s">
        <v>199</v>
      </c>
      <c r="F24" s="373">
        <v>14</v>
      </c>
      <c r="G24" s="373" t="s">
        <v>199</v>
      </c>
      <c r="H24" s="373" t="s">
        <v>199</v>
      </c>
      <c r="I24" s="373">
        <v>3</v>
      </c>
      <c r="J24" s="373">
        <v>1</v>
      </c>
      <c r="K24" s="348">
        <v>18</v>
      </c>
      <c r="L24" s="373" t="s">
        <v>199</v>
      </c>
      <c r="M24" s="373" t="s">
        <v>199</v>
      </c>
      <c r="N24" s="348">
        <v>17</v>
      </c>
      <c r="O24" s="373" t="s">
        <v>199</v>
      </c>
      <c r="P24" s="373">
        <v>1</v>
      </c>
      <c r="Q24" s="276" t="s">
        <v>195</v>
      </c>
    </row>
    <row r="25" spans="1:17" s="351" customFormat="1" ht="16.5" customHeight="1">
      <c r="A25" s="358" t="s">
        <v>224</v>
      </c>
      <c r="B25" s="391">
        <v>17</v>
      </c>
      <c r="C25" s="392">
        <v>0</v>
      </c>
      <c r="D25" s="392">
        <v>0</v>
      </c>
      <c r="E25" s="392">
        <v>0</v>
      </c>
      <c r="F25" s="392">
        <v>5</v>
      </c>
      <c r="G25" s="392">
        <v>0</v>
      </c>
      <c r="H25" s="392">
        <v>0</v>
      </c>
      <c r="I25" s="392">
        <v>7</v>
      </c>
      <c r="J25" s="392">
        <v>5</v>
      </c>
      <c r="K25" s="392">
        <v>17</v>
      </c>
      <c r="L25" s="392">
        <v>0</v>
      </c>
      <c r="M25" s="392">
        <v>0</v>
      </c>
      <c r="N25" s="392">
        <v>15</v>
      </c>
      <c r="O25" s="392">
        <v>0</v>
      </c>
      <c r="P25" s="393">
        <v>2</v>
      </c>
      <c r="Q25" s="283" t="s">
        <v>224</v>
      </c>
    </row>
    <row r="26" spans="1:17" s="355" customFormat="1" ht="16.5" customHeight="1">
      <c r="A26" s="360" t="s">
        <v>248</v>
      </c>
      <c r="B26" s="404">
        <f>SUM(C26:J26)</f>
        <v>6</v>
      </c>
      <c r="C26" s="405">
        <v>0</v>
      </c>
      <c r="D26" s="405">
        <v>0</v>
      </c>
      <c r="E26" s="405">
        <v>0</v>
      </c>
      <c r="F26" s="405">
        <v>1</v>
      </c>
      <c r="G26" s="405">
        <v>0</v>
      </c>
      <c r="H26" s="405">
        <v>0</v>
      </c>
      <c r="I26" s="405">
        <v>3</v>
      </c>
      <c r="J26" s="405">
        <v>2</v>
      </c>
      <c r="K26" s="405">
        <f>SUM(L26:P26)</f>
        <v>6</v>
      </c>
      <c r="L26" s="405">
        <v>0</v>
      </c>
      <c r="M26" s="405">
        <v>0</v>
      </c>
      <c r="N26" s="405">
        <v>6</v>
      </c>
      <c r="O26" s="405">
        <v>0</v>
      </c>
      <c r="P26" s="406">
        <v>0</v>
      </c>
      <c r="Q26" s="289" t="s">
        <v>248</v>
      </c>
    </row>
    <row r="27" spans="1:28" s="327" customFormat="1" ht="15.75" customHeight="1">
      <c r="A27" s="327" t="s">
        <v>445</v>
      </c>
      <c r="K27" s="354" t="s">
        <v>291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="286" customFormat="1" ht="12.75"/>
    <row r="29" s="320" customFormat="1" ht="12.75"/>
    <row r="30" s="320" customFormat="1" ht="12.75"/>
    <row r="31" s="320" customFormat="1" ht="12.75"/>
    <row r="32" s="320" customFormat="1" ht="12.75"/>
    <row r="33" s="320" customFormat="1" ht="12.75"/>
    <row r="34" s="320" customFormat="1" ht="12.75"/>
    <row r="35" s="320" customFormat="1" ht="12.75"/>
    <row r="36" s="320" customFormat="1" ht="12.75"/>
    <row r="37" s="320" customFormat="1" ht="12.75"/>
    <row r="38" s="320" customFormat="1" ht="12.75"/>
    <row r="39" s="320" customFormat="1" ht="12.75"/>
    <row r="40" s="320" customFormat="1" ht="12.75"/>
    <row r="41" s="320" customFormat="1" ht="12.75"/>
    <row r="42" s="320" customFormat="1" ht="12.75"/>
    <row r="43" s="320" customFormat="1" ht="12.75"/>
    <row r="44" s="320" customFormat="1" ht="12.75"/>
    <row r="45" s="320" customFormat="1" ht="12.75"/>
    <row r="46" s="320" customFormat="1" ht="12.75"/>
    <row r="47" s="320" customFormat="1" ht="12.75"/>
    <row r="48" s="320" customFormat="1" ht="12.75"/>
    <row r="49" s="320" customFormat="1" ht="12.75"/>
    <row r="50" s="320" customFormat="1" ht="12.75"/>
    <row r="51" s="320" customFormat="1" ht="12.75"/>
    <row r="52" s="320" customFormat="1" ht="12.75"/>
    <row r="53" s="320" customFormat="1" ht="12.75"/>
    <row r="54" s="320" customFormat="1" ht="12.75"/>
    <row r="55" s="320" customFormat="1" ht="12.75"/>
    <row r="56" s="320" customFormat="1" ht="12.75">
      <c r="Y56" s="321"/>
    </row>
    <row r="57" s="320" customFormat="1" ht="12.75">
      <c r="Y57" s="321"/>
    </row>
    <row r="58" s="320" customFormat="1" ht="12.75">
      <c r="Y58" s="321"/>
    </row>
    <row r="59" s="320" customFormat="1" ht="12.75">
      <c r="Y59" s="321"/>
    </row>
    <row r="60" s="320" customFormat="1" ht="12.75">
      <c r="Y60" s="321"/>
    </row>
    <row r="61" s="320" customFormat="1" ht="12.75">
      <c r="Y61" s="321"/>
    </row>
    <row r="62" s="320" customFormat="1" ht="12.75">
      <c r="Y62" s="321"/>
    </row>
    <row r="63" s="320" customFormat="1" ht="12.75">
      <c r="Y63" s="321"/>
    </row>
    <row r="64" s="320" customFormat="1" ht="12.75">
      <c r="Y64" s="321"/>
    </row>
    <row r="65" s="320" customFormat="1" ht="12.75">
      <c r="Y65" s="321"/>
    </row>
    <row r="66" s="320" customFormat="1" ht="12.75">
      <c r="Y66" s="321"/>
    </row>
    <row r="67" s="320" customFormat="1" ht="12.75">
      <c r="Y67" s="321"/>
    </row>
    <row r="68" s="320" customFormat="1" ht="12.75">
      <c r="Y68" s="321"/>
    </row>
  </sheetData>
  <mergeCells count="9">
    <mergeCell ref="A1:O1"/>
    <mergeCell ref="A4:A8"/>
    <mergeCell ref="B4:J4"/>
    <mergeCell ref="K4:P4"/>
    <mergeCell ref="Q4:Q8"/>
    <mergeCell ref="A17:A21"/>
    <mergeCell ref="B17:J17"/>
    <mergeCell ref="K17:P17"/>
    <mergeCell ref="Q17:Q21"/>
  </mergeCells>
  <printOptions/>
  <pageMargins left="0.56" right="0.53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P1"/>
    </sheetView>
  </sheetViews>
  <sheetFormatPr defaultColWidth="8.88671875" defaultRowHeight="13.5"/>
  <cols>
    <col min="1" max="1" width="10.77734375" style="321" customWidth="1"/>
    <col min="2" max="2" width="5.99609375" style="321" customWidth="1"/>
    <col min="3" max="3" width="5.88671875" style="321" customWidth="1"/>
    <col min="4" max="4" width="7.77734375" style="321" customWidth="1"/>
    <col min="5" max="5" width="8.3359375" style="321" customWidth="1"/>
    <col min="6" max="6" width="7.99609375" style="321" customWidth="1"/>
    <col min="7" max="7" width="7.3359375" style="321" customWidth="1"/>
    <col min="8" max="10" width="7.5546875" style="321" customWidth="1"/>
    <col min="11" max="12" width="6.3359375" style="321" customWidth="1"/>
    <col min="13" max="13" width="6.6640625" style="321" customWidth="1"/>
    <col min="14" max="14" width="7.77734375" style="321" customWidth="1"/>
    <col min="15" max="15" width="8.21484375" style="321" customWidth="1"/>
    <col min="16" max="16" width="7.4453125" style="321" customWidth="1"/>
    <col min="17" max="17" width="8.88671875" style="321" customWidth="1"/>
    <col min="18" max="16384" width="7.77734375" style="321" customWidth="1"/>
  </cols>
  <sheetData>
    <row r="1" spans="1:16" s="330" customFormat="1" ht="32.25" customHeight="1">
      <c r="A1" s="966" t="s">
        <v>1028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</row>
    <row r="2" spans="1:16" s="251" customFormat="1" ht="18" customHeight="1">
      <c r="A2" s="251" t="s">
        <v>448</v>
      </c>
      <c r="P2" s="254" t="s">
        <v>449</v>
      </c>
    </row>
    <row r="3" spans="1:16" s="251" customFormat="1" ht="24" customHeight="1">
      <c r="A3" s="935" t="s">
        <v>450</v>
      </c>
      <c r="B3" s="928" t="s">
        <v>451</v>
      </c>
      <c r="C3" s="929"/>
      <c r="D3" s="929"/>
      <c r="E3" s="929"/>
      <c r="F3" s="930"/>
      <c r="G3" s="931" t="s">
        <v>452</v>
      </c>
      <c r="H3" s="929"/>
      <c r="I3" s="929"/>
      <c r="J3" s="929"/>
      <c r="K3" s="929"/>
      <c r="L3" s="929"/>
      <c r="M3" s="929"/>
      <c r="N3" s="929"/>
      <c r="O3" s="929"/>
      <c r="P3" s="956" t="s">
        <v>453</v>
      </c>
    </row>
    <row r="4" spans="1:16" s="251" customFormat="1" ht="19.5" customHeight="1">
      <c r="A4" s="978"/>
      <c r="B4" s="366" t="s">
        <v>454</v>
      </c>
      <c r="C4" s="366" t="s">
        <v>455</v>
      </c>
      <c r="D4" s="407" t="s">
        <v>456</v>
      </c>
      <c r="E4" s="366" t="s">
        <v>457</v>
      </c>
      <c r="F4" s="366" t="s">
        <v>458</v>
      </c>
      <c r="G4" s="366" t="s">
        <v>454</v>
      </c>
      <c r="H4" s="366" t="s">
        <v>459</v>
      </c>
      <c r="I4" s="408" t="s">
        <v>489</v>
      </c>
      <c r="J4" s="366" t="s">
        <v>460</v>
      </c>
      <c r="K4" s="366" t="s">
        <v>461</v>
      </c>
      <c r="L4" s="366" t="s">
        <v>462</v>
      </c>
      <c r="M4" s="407" t="s">
        <v>463</v>
      </c>
      <c r="N4" s="366" t="s">
        <v>464</v>
      </c>
      <c r="O4" s="366" t="s">
        <v>457</v>
      </c>
      <c r="P4" s="957"/>
    </row>
    <row r="5" spans="1:16" s="251" customFormat="1" ht="19.5" customHeight="1">
      <c r="A5" s="978"/>
      <c r="B5" s="305"/>
      <c r="C5" s="301"/>
      <c r="D5" s="301"/>
      <c r="E5" s="301"/>
      <c r="F5" s="409"/>
      <c r="G5" s="301"/>
      <c r="H5" s="301"/>
      <c r="I5" s="410" t="s">
        <v>465</v>
      </c>
      <c r="J5" s="301" t="s">
        <v>466</v>
      </c>
      <c r="K5" s="304" t="s">
        <v>467</v>
      </c>
      <c r="L5" s="301" t="s">
        <v>466</v>
      </c>
      <c r="M5" s="301"/>
      <c r="N5" s="301"/>
      <c r="O5" s="266"/>
      <c r="P5" s="957"/>
    </row>
    <row r="6" spans="1:16" s="251" customFormat="1" ht="19.5" customHeight="1">
      <c r="A6" s="978"/>
      <c r="B6" s="305"/>
      <c r="C6" s="301"/>
      <c r="D6" s="301" t="s">
        <v>468</v>
      </c>
      <c r="E6" s="301" t="s">
        <v>469</v>
      </c>
      <c r="F6" s="409"/>
      <c r="G6" s="301"/>
      <c r="H6" s="301"/>
      <c r="I6" s="410" t="s">
        <v>470</v>
      </c>
      <c r="J6" s="301"/>
      <c r="K6" s="301" t="s">
        <v>471</v>
      </c>
      <c r="L6" s="301" t="s">
        <v>472</v>
      </c>
      <c r="M6" s="301" t="s">
        <v>472</v>
      </c>
      <c r="N6" s="301" t="s">
        <v>473</v>
      </c>
      <c r="O6" s="367" t="s">
        <v>469</v>
      </c>
      <c r="P6" s="957"/>
    </row>
    <row r="7" spans="1:16" s="251" customFormat="1" ht="19.5" customHeight="1">
      <c r="A7" s="968"/>
      <c r="B7" s="302" t="s">
        <v>454</v>
      </c>
      <c r="C7" s="307" t="s">
        <v>474</v>
      </c>
      <c r="D7" s="307" t="s">
        <v>475</v>
      </c>
      <c r="E7" s="365" t="s">
        <v>476</v>
      </c>
      <c r="F7" s="307" t="s">
        <v>477</v>
      </c>
      <c r="G7" s="307" t="s">
        <v>454</v>
      </c>
      <c r="H7" s="308" t="s">
        <v>478</v>
      </c>
      <c r="I7" s="411" t="s">
        <v>479</v>
      </c>
      <c r="J7" s="308" t="s">
        <v>480</v>
      </c>
      <c r="K7" s="308" t="s">
        <v>481</v>
      </c>
      <c r="L7" s="307" t="s">
        <v>482</v>
      </c>
      <c r="M7" s="307" t="s">
        <v>483</v>
      </c>
      <c r="N7" s="365" t="s">
        <v>483</v>
      </c>
      <c r="O7" s="365" t="s">
        <v>476</v>
      </c>
      <c r="P7" s="958"/>
    </row>
    <row r="8" spans="1:16" s="350" customFormat="1" ht="39.75" customHeight="1">
      <c r="A8" s="356" t="s">
        <v>484</v>
      </c>
      <c r="B8" s="316" t="s">
        <v>485</v>
      </c>
      <c r="C8" s="412" t="s">
        <v>485</v>
      </c>
      <c r="D8" s="412" t="s">
        <v>485</v>
      </c>
      <c r="E8" s="412" t="s">
        <v>485</v>
      </c>
      <c r="F8" s="412" t="s">
        <v>485</v>
      </c>
      <c r="G8" s="412">
        <v>384</v>
      </c>
      <c r="H8" s="412">
        <v>172</v>
      </c>
      <c r="I8" s="412" t="s">
        <v>485</v>
      </c>
      <c r="J8" s="412">
        <v>4</v>
      </c>
      <c r="K8" s="412">
        <v>8</v>
      </c>
      <c r="L8" s="412" t="s">
        <v>485</v>
      </c>
      <c r="M8" s="412">
        <v>15</v>
      </c>
      <c r="N8" s="412" t="s">
        <v>485</v>
      </c>
      <c r="O8" s="412">
        <v>185</v>
      </c>
      <c r="P8" s="402" t="s">
        <v>484</v>
      </c>
    </row>
    <row r="9" spans="1:16" s="414" customFormat="1" ht="39.75" customHeight="1">
      <c r="A9" s="356" t="s">
        <v>486</v>
      </c>
      <c r="B9" s="347">
        <v>2</v>
      </c>
      <c r="C9" s="412" t="s">
        <v>485</v>
      </c>
      <c r="D9" s="412" t="s">
        <v>485</v>
      </c>
      <c r="E9" s="412" t="s">
        <v>485</v>
      </c>
      <c r="F9" s="348">
        <v>2</v>
      </c>
      <c r="G9" s="348">
        <v>378</v>
      </c>
      <c r="H9" s="348">
        <v>160</v>
      </c>
      <c r="I9" s="413" t="s">
        <v>197</v>
      </c>
      <c r="J9" s="348">
        <v>3</v>
      </c>
      <c r="K9" s="348">
        <v>8</v>
      </c>
      <c r="L9" s="413" t="s">
        <v>197</v>
      </c>
      <c r="M9" s="348">
        <v>14</v>
      </c>
      <c r="N9" s="348">
        <v>0</v>
      </c>
      <c r="O9" s="348">
        <v>191</v>
      </c>
      <c r="P9" s="402" t="s">
        <v>486</v>
      </c>
    </row>
    <row r="10" spans="1:16" s="414" customFormat="1" ht="39.75" customHeight="1">
      <c r="A10" s="356" t="s">
        <v>195</v>
      </c>
      <c r="B10" s="347">
        <v>1</v>
      </c>
      <c r="C10" s="412">
        <v>0</v>
      </c>
      <c r="D10" s="412">
        <v>0</v>
      </c>
      <c r="E10" s="412">
        <v>1</v>
      </c>
      <c r="F10" s="348">
        <v>0</v>
      </c>
      <c r="G10" s="348">
        <v>393</v>
      </c>
      <c r="H10" s="348">
        <v>159</v>
      </c>
      <c r="I10" s="413">
        <v>1</v>
      </c>
      <c r="J10" s="348">
        <v>10</v>
      </c>
      <c r="K10" s="348">
        <v>8</v>
      </c>
      <c r="L10" s="413">
        <v>2</v>
      </c>
      <c r="M10" s="348">
        <v>13</v>
      </c>
      <c r="N10" s="348">
        <v>0</v>
      </c>
      <c r="O10" s="348">
        <v>200</v>
      </c>
      <c r="P10" s="402" t="s">
        <v>195</v>
      </c>
    </row>
    <row r="11" spans="1:16" s="351" customFormat="1" ht="39.75" customHeight="1">
      <c r="A11" s="358" t="s">
        <v>487</v>
      </c>
      <c r="B11" s="279">
        <v>3</v>
      </c>
      <c r="C11" s="280">
        <v>0</v>
      </c>
      <c r="D11" s="280">
        <v>0</v>
      </c>
      <c r="E11" s="280">
        <v>3</v>
      </c>
      <c r="F11" s="280">
        <v>0</v>
      </c>
      <c r="G11" s="280">
        <f>SUM(H11:O11)</f>
        <v>367</v>
      </c>
      <c r="H11" s="280">
        <v>165</v>
      </c>
      <c r="I11" s="280">
        <v>2</v>
      </c>
      <c r="J11" s="280">
        <v>1</v>
      </c>
      <c r="K11" s="280">
        <v>6</v>
      </c>
      <c r="L11" s="280">
        <v>3</v>
      </c>
      <c r="M11" s="280">
        <v>10</v>
      </c>
      <c r="N11" s="280">
        <v>0</v>
      </c>
      <c r="O11" s="318">
        <v>180</v>
      </c>
      <c r="P11" s="415" t="s">
        <v>487</v>
      </c>
    </row>
    <row r="12" spans="1:16" s="355" customFormat="1" ht="39.75" customHeight="1">
      <c r="A12" s="360" t="s">
        <v>248</v>
      </c>
      <c r="B12" s="325">
        <f>SUM(C12:F12)</f>
        <v>4</v>
      </c>
      <c r="C12" s="293">
        <v>0</v>
      </c>
      <c r="D12" s="293">
        <v>0</v>
      </c>
      <c r="E12" s="293">
        <v>0</v>
      </c>
      <c r="F12" s="293">
        <v>4</v>
      </c>
      <c r="G12" s="293">
        <f>SUM(H12:O12)</f>
        <v>384</v>
      </c>
      <c r="H12" s="293">
        <v>169</v>
      </c>
      <c r="I12" s="293">
        <v>2</v>
      </c>
      <c r="J12" s="293">
        <v>1</v>
      </c>
      <c r="K12" s="293">
        <v>5</v>
      </c>
      <c r="L12" s="293">
        <v>3</v>
      </c>
      <c r="M12" s="293">
        <v>10</v>
      </c>
      <c r="N12" s="293">
        <v>0</v>
      </c>
      <c r="O12" s="326">
        <v>194</v>
      </c>
      <c r="P12" s="416" t="s">
        <v>196</v>
      </c>
    </row>
    <row r="13" spans="1:12" s="327" customFormat="1" ht="15.75" customHeight="1">
      <c r="A13" s="327" t="s">
        <v>488</v>
      </c>
      <c r="L13" s="327" t="s">
        <v>221</v>
      </c>
    </row>
    <row r="14" s="320" customFormat="1" ht="12" customHeight="1"/>
  </sheetData>
  <mergeCells count="5">
    <mergeCell ref="A1:P1"/>
    <mergeCell ref="A3:A7"/>
    <mergeCell ref="B3:F3"/>
    <mergeCell ref="G3:O3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2"/>
  <sheetViews>
    <sheetView zoomScaleSheetLayoutView="85" workbookViewId="0" topLeftCell="A1">
      <selection activeCell="A1" sqref="A1:L1"/>
    </sheetView>
  </sheetViews>
  <sheetFormatPr defaultColWidth="8.88671875" defaultRowHeight="13.5"/>
  <cols>
    <col min="1" max="1" width="10.88671875" style="321" customWidth="1"/>
    <col min="2" max="2" width="10.10546875" style="321" customWidth="1"/>
    <col min="3" max="3" width="8.4453125" style="321" customWidth="1"/>
    <col min="4" max="4" width="11.21484375" style="321" customWidth="1"/>
    <col min="5" max="5" width="8.6640625" style="321" customWidth="1"/>
    <col min="6" max="6" width="9.21484375" style="321" customWidth="1"/>
    <col min="7" max="7" width="11.10546875" style="321" customWidth="1"/>
    <col min="8" max="8" width="8.21484375" style="321" customWidth="1"/>
    <col min="9" max="9" width="9.88671875" style="321" customWidth="1"/>
    <col min="10" max="10" width="9.77734375" style="321" customWidth="1"/>
    <col min="11" max="11" width="10.88671875" style="321" customWidth="1"/>
    <col min="12" max="12" width="11.99609375" style="321" customWidth="1"/>
    <col min="13" max="15" width="7.77734375" style="321" customWidth="1"/>
    <col min="16" max="16" width="11.5546875" style="321" customWidth="1"/>
    <col min="17" max="16384" width="7.77734375" style="321" customWidth="1"/>
  </cols>
  <sheetData>
    <row r="1" spans="1:14" s="417" customFormat="1" ht="32.25" customHeight="1">
      <c r="A1" s="932" t="s">
        <v>490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330"/>
      <c r="N1" s="330"/>
    </row>
    <row r="2" spans="1:14" s="418" customFormat="1" ht="16.5" customHeight="1">
      <c r="A2" s="251" t="s">
        <v>491</v>
      </c>
      <c r="B2" s="251"/>
      <c r="C2" s="251"/>
      <c r="D2" s="251"/>
      <c r="E2" s="251"/>
      <c r="F2" s="251"/>
      <c r="G2" s="251"/>
      <c r="H2" s="251"/>
      <c r="I2" s="251"/>
      <c r="J2" s="251"/>
      <c r="K2" s="409"/>
      <c r="L2" s="254" t="s">
        <v>716</v>
      </c>
      <c r="M2" s="251"/>
      <c r="N2" s="251"/>
    </row>
    <row r="3" spans="1:14" s="418" customFormat="1" ht="12" customHeight="1">
      <c r="A3" s="933" t="s">
        <v>250</v>
      </c>
      <c r="B3" s="300" t="s">
        <v>150</v>
      </c>
      <c r="C3" s="419" t="s">
        <v>151</v>
      </c>
      <c r="D3" s="420"/>
      <c r="E3" s="420"/>
      <c r="F3" s="420"/>
      <c r="G3" s="420"/>
      <c r="H3" s="420"/>
      <c r="I3" s="420"/>
      <c r="J3" s="420"/>
      <c r="K3" s="421"/>
      <c r="L3" s="921" t="s">
        <v>493</v>
      </c>
      <c r="M3" s="251"/>
      <c r="N3" s="251"/>
    </row>
    <row r="4" spans="1:14" s="418" customFormat="1" ht="12" customHeight="1">
      <c r="A4" s="919"/>
      <c r="B4" s="301"/>
      <c r="C4" s="300" t="s">
        <v>718</v>
      </c>
      <c r="D4" s="924" t="s">
        <v>152</v>
      </c>
      <c r="E4" s="937"/>
      <c r="F4" s="970"/>
      <c r="G4" s="300" t="s">
        <v>719</v>
      </c>
      <c r="H4" s="300" t="s">
        <v>153</v>
      </c>
      <c r="I4" s="300" t="s">
        <v>720</v>
      </c>
      <c r="J4" s="300" t="s">
        <v>721</v>
      </c>
      <c r="K4" s="298" t="s">
        <v>154</v>
      </c>
      <c r="L4" s="922"/>
      <c r="M4" s="251"/>
      <c r="N4" s="251"/>
    </row>
    <row r="5" spans="1:14" s="418" customFormat="1" ht="12" customHeight="1">
      <c r="A5" s="919"/>
      <c r="B5" s="301"/>
      <c r="C5" s="301"/>
      <c r="D5" s="958" t="s">
        <v>722</v>
      </c>
      <c r="E5" s="925"/>
      <c r="F5" s="968"/>
      <c r="G5" s="301"/>
      <c r="H5" s="409"/>
      <c r="I5" s="301"/>
      <c r="J5" s="301"/>
      <c r="K5" s="422" t="s">
        <v>155</v>
      </c>
      <c r="L5" s="922"/>
      <c r="M5" s="251"/>
      <c r="N5" s="251"/>
    </row>
    <row r="6" spans="1:14" s="418" customFormat="1" ht="12" customHeight="1">
      <c r="A6" s="919"/>
      <c r="B6" s="301" t="s">
        <v>156</v>
      </c>
      <c r="C6" s="301"/>
      <c r="D6" s="300" t="s">
        <v>718</v>
      </c>
      <c r="E6" s="300" t="s">
        <v>157</v>
      </c>
      <c r="F6" s="300" t="s">
        <v>158</v>
      </c>
      <c r="G6" s="301" t="s">
        <v>723</v>
      </c>
      <c r="H6" s="409"/>
      <c r="I6" s="301" t="s">
        <v>724</v>
      </c>
      <c r="J6" s="301" t="s">
        <v>725</v>
      </c>
      <c r="K6" s="423" t="s">
        <v>726</v>
      </c>
      <c r="L6" s="922"/>
      <c r="M6" s="251"/>
      <c r="N6" s="251"/>
    </row>
    <row r="7" spans="1:14" s="418" customFormat="1" ht="12" customHeight="1">
      <c r="A7" s="920"/>
      <c r="B7" s="307" t="s">
        <v>727</v>
      </c>
      <c r="C7" s="307" t="s">
        <v>617</v>
      </c>
      <c r="D7" s="307" t="s">
        <v>159</v>
      </c>
      <c r="E7" s="307" t="s">
        <v>728</v>
      </c>
      <c r="F7" s="307" t="s">
        <v>675</v>
      </c>
      <c r="G7" s="308" t="s">
        <v>729</v>
      </c>
      <c r="H7" s="308" t="s">
        <v>730</v>
      </c>
      <c r="I7" s="308" t="s">
        <v>731</v>
      </c>
      <c r="J7" s="308" t="s">
        <v>729</v>
      </c>
      <c r="K7" s="303" t="s">
        <v>732</v>
      </c>
      <c r="L7" s="923"/>
      <c r="M7" s="251"/>
      <c r="N7" s="251"/>
    </row>
    <row r="8" spans="1:63" s="427" customFormat="1" ht="19.5" customHeight="1">
      <c r="A8" s="372" t="s">
        <v>222</v>
      </c>
      <c r="B8" s="424">
        <f>C8+B20+C20+G20+L20</f>
        <v>11658</v>
      </c>
      <c r="C8" s="425">
        <f>SUM(D8,G8,H8,I8,J8,K8)</f>
        <v>8483</v>
      </c>
      <c r="D8" s="424">
        <f>SUM(E8:F8)</f>
        <v>914</v>
      </c>
      <c r="E8" s="315">
        <v>227</v>
      </c>
      <c r="F8" s="315">
        <v>687</v>
      </c>
      <c r="G8" s="315">
        <v>6150</v>
      </c>
      <c r="H8" s="315">
        <v>165</v>
      </c>
      <c r="I8" s="315">
        <v>777</v>
      </c>
      <c r="J8" s="315">
        <v>464</v>
      </c>
      <c r="K8" s="426">
        <v>13</v>
      </c>
      <c r="L8" s="375" t="s">
        <v>222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</row>
    <row r="9" spans="1:63" s="427" customFormat="1" ht="19.5" customHeight="1">
      <c r="A9" s="372" t="s">
        <v>194</v>
      </c>
      <c r="B9" s="424">
        <f>C9+B21+C21+G21+L21</f>
        <v>11891</v>
      </c>
      <c r="C9" s="425">
        <f>SUM(D9,G9,H9,I9,J9,K9)</f>
        <v>8609</v>
      </c>
      <c r="D9" s="424">
        <f>SUM(E9:F9)</f>
        <v>928</v>
      </c>
      <c r="E9" s="315">
        <v>226</v>
      </c>
      <c r="F9" s="315">
        <v>702</v>
      </c>
      <c r="G9" s="315">
        <v>6248</v>
      </c>
      <c r="H9" s="315">
        <v>171</v>
      </c>
      <c r="I9" s="315">
        <v>747</v>
      </c>
      <c r="J9" s="315">
        <v>498</v>
      </c>
      <c r="K9" s="426">
        <v>17</v>
      </c>
      <c r="L9" s="375" t="s">
        <v>194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</row>
    <row r="10" spans="1:63" s="427" customFormat="1" ht="19.5" customHeight="1">
      <c r="A10" s="372" t="s">
        <v>195</v>
      </c>
      <c r="B10" s="424">
        <f>C10+B22+C22+G22+L22</f>
        <v>11461</v>
      </c>
      <c r="C10" s="425">
        <f>SUM(D10,G10,H10,I10,J10,K10)</f>
        <v>8749</v>
      </c>
      <c r="D10" s="424">
        <f>SUM(E10:F10)</f>
        <v>949</v>
      </c>
      <c r="E10" s="315">
        <v>147</v>
      </c>
      <c r="F10" s="315">
        <v>802</v>
      </c>
      <c r="G10" s="315">
        <v>6357</v>
      </c>
      <c r="H10" s="315">
        <v>177</v>
      </c>
      <c r="I10" s="315">
        <v>691</v>
      </c>
      <c r="J10" s="315">
        <v>552</v>
      </c>
      <c r="K10" s="426">
        <v>23</v>
      </c>
      <c r="L10" s="375" t="s">
        <v>195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</row>
    <row r="11" spans="1:63" s="431" customFormat="1" ht="19.5" customHeight="1">
      <c r="A11" s="377" t="s">
        <v>224</v>
      </c>
      <c r="B11" s="424">
        <f>C11+B23+C23+G23+L23</f>
        <v>11850</v>
      </c>
      <c r="C11" s="425">
        <f>SUM(D11,G11,H11,I11,J11,K11)</f>
        <v>8819</v>
      </c>
      <c r="D11" s="424">
        <f>SUM(E11:F11)</f>
        <v>1000</v>
      </c>
      <c r="E11" s="429">
        <v>144</v>
      </c>
      <c r="F11" s="429">
        <v>856</v>
      </c>
      <c r="G11" s="429">
        <v>6385</v>
      </c>
      <c r="H11" s="429">
        <v>190</v>
      </c>
      <c r="I11" s="429">
        <v>665</v>
      </c>
      <c r="J11" s="429">
        <v>555</v>
      </c>
      <c r="K11" s="430">
        <v>24</v>
      </c>
      <c r="L11" s="378" t="s">
        <v>224</v>
      </c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</row>
    <row r="12" spans="1:63" s="460" customFormat="1" ht="19.5" customHeight="1">
      <c r="A12" s="380" t="s">
        <v>248</v>
      </c>
      <c r="B12" s="470">
        <f>C12+B24+C24+G24+L24</f>
        <v>12587</v>
      </c>
      <c r="C12" s="461">
        <f>SUM(D12,G12,H12,I12,J12,K12)</f>
        <v>9054</v>
      </c>
      <c r="D12" s="462">
        <f>SUM(E12:F12)</f>
        <v>1093</v>
      </c>
      <c r="E12" s="458">
        <v>137</v>
      </c>
      <c r="F12" s="458">
        <v>956</v>
      </c>
      <c r="G12" s="458">
        <v>6559</v>
      </c>
      <c r="H12" s="458">
        <v>217</v>
      </c>
      <c r="I12" s="458">
        <v>602</v>
      </c>
      <c r="J12" s="458">
        <v>560</v>
      </c>
      <c r="K12" s="459">
        <v>23</v>
      </c>
      <c r="L12" s="381" t="s">
        <v>248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</row>
    <row r="13" spans="1:63" s="434" customFormat="1" ht="12" customHeight="1">
      <c r="A13" s="432"/>
      <c r="B13" s="433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</row>
    <row r="14" spans="1:16" ht="19.5" customHeight="1">
      <c r="A14" s="933" t="s">
        <v>250</v>
      </c>
      <c r="B14" s="435"/>
      <c r="C14" s="969" t="s">
        <v>160</v>
      </c>
      <c r="D14" s="926"/>
      <c r="E14" s="926"/>
      <c r="F14" s="927"/>
      <c r="G14" s="910" t="s">
        <v>734</v>
      </c>
      <c r="H14" s="911"/>
      <c r="I14" s="911"/>
      <c r="J14" s="911"/>
      <c r="K14" s="912"/>
      <c r="L14" s="910" t="s">
        <v>161</v>
      </c>
      <c r="M14" s="913"/>
      <c r="N14" s="913"/>
      <c r="O14" s="914"/>
      <c r="P14" s="975" t="s">
        <v>493</v>
      </c>
    </row>
    <row r="15" spans="1:16" ht="15" customHeight="1">
      <c r="A15" s="919"/>
      <c r="B15" s="301"/>
      <c r="C15" s="915" t="s">
        <v>737</v>
      </c>
      <c r="D15" s="916"/>
      <c r="E15" s="916"/>
      <c r="F15" s="917"/>
      <c r="G15" s="918" t="s">
        <v>738</v>
      </c>
      <c r="H15" s="902"/>
      <c r="I15" s="902"/>
      <c r="J15" s="902"/>
      <c r="K15" s="903"/>
      <c r="L15" s="872" t="s">
        <v>162</v>
      </c>
      <c r="M15" s="902"/>
      <c r="N15" s="902"/>
      <c r="O15" s="902"/>
      <c r="P15" s="976"/>
    </row>
    <row r="16" spans="1:16" ht="12.75">
      <c r="A16" s="919"/>
      <c r="B16" s="304" t="s">
        <v>733</v>
      </c>
      <c r="C16" s="300" t="s">
        <v>718</v>
      </c>
      <c r="D16" s="436" t="s">
        <v>740</v>
      </c>
      <c r="E16" s="304" t="s">
        <v>741</v>
      </c>
      <c r="F16" s="304" t="s">
        <v>163</v>
      </c>
      <c r="G16" s="437"/>
      <c r="H16" s="364" t="s">
        <v>742</v>
      </c>
      <c r="I16" s="364" t="s">
        <v>743</v>
      </c>
      <c r="J16" s="364" t="s">
        <v>744</v>
      </c>
      <c r="K16" s="364" t="s">
        <v>745</v>
      </c>
      <c r="L16" s="437"/>
      <c r="M16" s="364" t="s">
        <v>746</v>
      </c>
      <c r="N16" s="364" t="s">
        <v>747</v>
      </c>
      <c r="O16" s="364" t="s">
        <v>748</v>
      </c>
      <c r="P16" s="976"/>
    </row>
    <row r="17" spans="1:16" ht="12.75">
      <c r="A17" s="919"/>
      <c r="B17" s="410"/>
      <c r="C17" s="301"/>
      <c r="D17" s="301" t="s">
        <v>749</v>
      </c>
      <c r="E17" s="304" t="s">
        <v>750</v>
      </c>
      <c r="F17" s="304" t="s">
        <v>751</v>
      </c>
      <c r="G17" s="437"/>
      <c r="H17" s="301"/>
      <c r="I17" s="301"/>
      <c r="J17" s="301"/>
      <c r="K17" s="304" t="s">
        <v>751</v>
      </c>
      <c r="L17" s="437"/>
      <c r="M17" s="261" t="s">
        <v>752</v>
      </c>
      <c r="N17" s="301" t="s">
        <v>753</v>
      </c>
      <c r="O17" s="301" t="s">
        <v>754</v>
      </c>
      <c r="P17" s="976"/>
    </row>
    <row r="18" spans="1:16" ht="12.75">
      <c r="A18" s="919"/>
      <c r="B18" s="306" t="s">
        <v>755</v>
      </c>
      <c r="C18" s="301"/>
      <c r="D18" s="367" t="s">
        <v>756</v>
      </c>
      <c r="E18" s="301" t="s">
        <v>757</v>
      </c>
      <c r="F18" s="301" t="s">
        <v>749</v>
      </c>
      <c r="G18" s="438"/>
      <c r="H18" s="301" t="s">
        <v>749</v>
      </c>
      <c r="I18" s="301"/>
      <c r="J18" s="301"/>
      <c r="K18" s="301"/>
      <c r="L18" s="438"/>
      <c r="M18" s="261"/>
      <c r="N18" s="301"/>
      <c r="O18" s="301"/>
      <c r="P18" s="976"/>
    </row>
    <row r="19" spans="1:16" ht="12.75">
      <c r="A19" s="920"/>
      <c r="B19" s="307" t="s">
        <v>758</v>
      </c>
      <c r="C19" s="307" t="s">
        <v>617</v>
      </c>
      <c r="D19" s="365" t="s">
        <v>759</v>
      </c>
      <c r="E19" s="365" t="s">
        <v>760</v>
      </c>
      <c r="F19" s="307" t="s">
        <v>761</v>
      </c>
      <c r="G19" s="439"/>
      <c r="H19" s="307" t="s">
        <v>762</v>
      </c>
      <c r="I19" s="307" t="s">
        <v>763</v>
      </c>
      <c r="J19" s="307"/>
      <c r="K19" s="307" t="s">
        <v>675</v>
      </c>
      <c r="L19" s="439"/>
      <c r="M19" s="303"/>
      <c r="N19" s="307"/>
      <c r="O19" s="307"/>
      <c r="P19" s="972"/>
    </row>
    <row r="20" spans="1:16" ht="19.5" customHeight="1">
      <c r="A20" s="440" t="s">
        <v>247</v>
      </c>
      <c r="B20" s="315">
        <v>285</v>
      </c>
      <c r="C20" s="315">
        <f>SUM(D20:F20)</f>
        <v>1259</v>
      </c>
      <c r="D20" s="315">
        <v>388</v>
      </c>
      <c r="E20" s="316">
        <v>871</v>
      </c>
      <c r="F20" s="441" t="s">
        <v>199</v>
      </c>
      <c r="G20" s="428">
        <f>SUM(H20:K20)</f>
        <v>1631</v>
      </c>
      <c r="H20" s="316">
        <v>5</v>
      </c>
      <c r="I20" s="315">
        <v>1617</v>
      </c>
      <c r="J20" s="316">
        <v>0</v>
      </c>
      <c r="K20" s="316">
        <v>9</v>
      </c>
      <c r="L20" s="442">
        <f>SUM(M20:O20)</f>
        <v>0</v>
      </c>
      <c r="M20" s="443">
        <f>SUM(N20:P20)</f>
        <v>0</v>
      </c>
      <c r="N20" s="443">
        <f>SUM(O20:Q20)</f>
        <v>0</v>
      </c>
      <c r="O20" s="444">
        <f>SUM(P20:R20)</f>
        <v>0</v>
      </c>
      <c r="P20" s="375" t="s">
        <v>222</v>
      </c>
    </row>
    <row r="21" spans="1:16" ht="19.5" customHeight="1">
      <c r="A21" s="440" t="s">
        <v>164</v>
      </c>
      <c r="B21" s="347">
        <v>306</v>
      </c>
      <c r="C21" s="315">
        <f>SUM(D21:F21)</f>
        <v>1390</v>
      </c>
      <c r="D21" s="445">
        <v>380</v>
      </c>
      <c r="E21" s="445">
        <v>1010</v>
      </c>
      <c r="F21" s="446">
        <v>0</v>
      </c>
      <c r="G21" s="428">
        <f>SUM(H21:K21)</f>
        <v>1586</v>
      </c>
      <c r="H21" s="348">
        <v>10</v>
      </c>
      <c r="I21" s="348">
        <v>1568</v>
      </c>
      <c r="J21" s="316">
        <v>0</v>
      </c>
      <c r="K21" s="348">
        <v>8</v>
      </c>
      <c r="L21" s="447"/>
      <c r="M21" s="348"/>
      <c r="N21" s="280"/>
      <c r="O21" s="448"/>
      <c r="P21" s="375" t="s">
        <v>223</v>
      </c>
    </row>
    <row r="22" spans="1:16" ht="19.5" customHeight="1">
      <c r="A22" s="440" t="s">
        <v>195</v>
      </c>
      <c r="B22" s="347">
        <v>337</v>
      </c>
      <c r="C22" s="315">
        <f>SUM(D22:F22)</f>
        <v>955</v>
      </c>
      <c r="D22" s="445">
        <v>266</v>
      </c>
      <c r="E22" s="445">
        <v>689</v>
      </c>
      <c r="F22" s="446">
        <v>0</v>
      </c>
      <c r="G22" s="428">
        <f>SUM(H22:K22)</f>
        <v>1098</v>
      </c>
      <c r="H22" s="348">
        <v>14</v>
      </c>
      <c r="I22" s="348">
        <v>1075</v>
      </c>
      <c r="J22" s="316">
        <v>2</v>
      </c>
      <c r="K22" s="348">
        <v>7</v>
      </c>
      <c r="L22" s="449">
        <v>322</v>
      </c>
      <c r="M22" s="450">
        <v>0</v>
      </c>
      <c r="N22" s="451">
        <v>0</v>
      </c>
      <c r="O22" s="448">
        <v>322</v>
      </c>
      <c r="P22" s="375" t="s">
        <v>195</v>
      </c>
    </row>
    <row r="23" spans="1:16" s="454" customFormat="1" ht="19.5" customHeight="1">
      <c r="A23" s="452" t="s">
        <v>224</v>
      </c>
      <c r="B23" s="279">
        <v>352</v>
      </c>
      <c r="C23" s="315">
        <f>SUM(D23:F23)</f>
        <v>1212</v>
      </c>
      <c r="D23" s="429">
        <v>482</v>
      </c>
      <c r="E23" s="280">
        <v>730</v>
      </c>
      <c r="F23" s="453">
        <v>0</v>
      </c>
      <c r="G23" s="428">
        <f>SUM(H23:K23)</f>
        <v>1089</v>
      </c>
      <c r="H23" s="280">
        <v>16</v>
      </c>
      <c r="I23" s="280">
        <v>1061</v>
      </c>
      <c r="J23" s="280">
        <v>4</v>
      </c>
      <c r="K23" s="318">
        <v>8</v>
      </c>
      <c r="L23" s="451">
        <v>378</v>
      </c>
      <c r="M23" s="451">
        <v>0</v>
      </c>
      <c r="N23" s="451">
        <v>0</v>
      </c>
      <c r="O23" s="448">
        <v>378</v>
      </c>
      <c r="P23" s="378" t="s">
        <v>224</v>
      </c>
    </row>
    <row r="24" spans="1:16" s="465" customFormat="1" ht="19.5" customHeight="1">
      <c r="A24" s="463" t="s">
        <v>248</v>
      </c>
      <c r="B24" s="325">
        <v>376</v>
      </c>
      <c r="C24" s="466">
        <f>SUM(D24:F24)</f>
        <v>1093</v>
      </c>
      <c r="D24" s="458">
        <v>326</v>
      </c>
      <c r="E24" s="293">
        <v>767</v>
      </c>
      <c r="F24" s="455">
        <v>0</v>
      </c>
      <c r="G24" s="471">
        <f>SUM(H24:K24)</f>
        <v>1589</v>
      </c>
      <c r="H24" s="293">
        <v>14</v>
      </c>
      <c r="I24" s="293">
        <v>1564</v>
      </c>
      <c r="J24" s="293">
        <v>4</v>
      </c>
      <c r="K24" s="326">
        <v>7</v>
      </c>
      <c r="L24" s="456">
        <v>475</v>
      </c>
      <c r="M24" s="456">
        <v>0</v>
      </c>
      <c r="N24" s="456">
        <v>8</v>
      </c>
      <c r="O24" s="464">
        <v>467</v>
      </c>
      <c r="P24" s="381" t="s">
        <v>196</v>
      </c>
    </row>
    <row r="25" spans="1:16" s="468" customFormat="1" ht="12.75" customHeight="1">
      <c r="A25" s="457" t="s">
        <v>1029</v>
      </c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67"/>
      <c r="O25" s="467" t="s">
        <v>1030</v>
      </c>
      <c r="P25" s="327"/>
    </row>
    <row r="26" spans="1:16" s="468" customFormat="1" ht="12.75" customHeight="1">
      <c r="A26" s="457" t="s">
        <v>1031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327"/>
    </row>
    <row r="27" spans="1:15" s="468" customFormat="1" ht="12.75" customHeight="1">
      <c r="A27" s="469" t="s">
        <v>1032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</row>
    <row r="28" spans="1:15" s="468" customFormat="1" ht="12.75" customHeight="1">
      <c r="A28" s="469" t="s">
        <v>1033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</row>
    <row r="29" spans="1:15" s="468" customFormat="1" ht="12.75" customHeight="1">
      <c r="A29" s="469" t="s">
        <v>165</v>
      </c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</row>
    <row r="30" spans="1:15" s="468" customFormat="1" ht="12.75" customHeight="1">
      <c r="A30" s="469" t="s">
        <v>1034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</row>
    <row r="31" spans="1:15" s="468" customFormat="1" ht="12.75" customHeight="1">
      <c r="A31" s="469" t="s">
        <v>1035</v>
      </c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</row>
    <row r="32" spans="1:15" s="468" customFormat="1" ht="12.75" customHeight="1">
      <c r="A32" s="469" t="s">
        <v>1036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</row>
  </sheetData>
  <mergeCells count="13">
    <mergeCell ref="P14:P19"/>
    <mergeCell ref="A14:A19"/>
    <mergeCell ref="C14:F14"/>
    <mergeCell ref="G14:K14"/>
    <mergeCell ref="L14:O14"/>
    <mergeCell ref="C15:F15"/>
    <mergeCell ref="G15:K15"/>
    <mergeCell ref="L15:O15"/>
    <mergeCell ref="A1:L1"/>
    <mergeCell ref="A3:A7"/>
    <mergeCell ref="L3:L7"/>
    <mergeCell ref="D4:F4"/>
    <mergeCell ref="D5:F5"/>
  </mergeCells>
  <printOptions/>
  <pageMargins left="0.37" right="0.16" top="0.984251968503937" bottom="0.984251968503937" header="0.5118110236220472" footer="0.5118110236220472"/>
  <pageSetup horizontalDpi="600" verticalDpi="600" orientation="landscape" paperSize="9" scale="79" r:id="rId1"/>
  <colBreaks count="1" manualBreakCount="1">
    <brk id="16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A1" sqref="A1:O1"/>
    </sheetView>
  </sheetViews>
  <sheetFormatPr defaultColWidth="8.88671875" defaultRowHeight="13.5"/>
  <cols>
    <col min="1" max="1" width="12.21484375" style="287" customWidth="1"/>
    <col min="2" max="2" width="7.99609375" style="287" customWidth="1"/>
    <col min="3" max="4" width="8.10546875" style="287" customWidth="1"/>
    <col min="5" max="7" width="7.5546875" style="287" customWidth="1"/>
    <col min="8" max="9" width="8.5546875" style="287" customWidth="1"/>
    <col min="10" max="10" width="7.77734375" style="287" customWidth="1"/>
    <col min="11" max="11" width="5.3359375" style="287" customWidth="1"/>
    <col min="12" max="12" width="5.21484375" style="287" customWidth="1"/>
    <col min="13" max="14" width="7.10546875" style="287" customWidth="1"/>
    <col min="15" max="15" width="14.10546875" style="287" customWidth="1"/>
    <col min="16" max="16384" width="7.10546875" style="287" customWidth="1"/>
  </cols>
  <sheetData>
    <row r="1" spans="1:15" s="838" customFormat="1" ht="32.25" customHeight="1">
      <c r="A1" s="833" t="s">
        <v>664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4" s="838" customFormat="1" ht="15" customHeight="1">
      <c r="A2" s="831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</row>
    <row r="3" spans="1:15" s="838" customFormat="1" ht="32.25" customHeight="1">
      <c r="A3" s="363" t="s">
        <v>491</v>
      </c>
      <c r="B3" s="831"/>
      <c r="C3" s="831"/>
      <c r="D3" s="831"/>
      <c r="E3" s="831"/>
      <c r="F3" s="831"/>
      <c r="G3" s="831"/>
      <c r="H3" s="831"/>
      <c r="I3" s="831"/>
      <c r="J3" s="849"/>
      <c r="K3" s="849"/>
      <c r="L3" s="849"/>
      <c r="N3" s="849"/>
      <c r="O3" s="850" t="s">
        <v>716</v>
      </c>
    </row>
    <row r="4" spans="1:15" s="849" customFormat="1" ht="20.25" customHeight="1">
      <c r="A4" s="874" t="s">
        <v>568</v>
      </c>
      <c r="B4" s="840" t="s">
        <v>166</v>
      </c>
      <c r="C4" s="843" t="s">
        <v>167</v>
      </c>
      <c r="D4" s="844"/>
      <c r="E4" s="844"/>
      <c r="F4" s="844"/>
      <c r="G4" s="844"/>
      <c r="H4" s="844"/>
      <c r="I4" s="844"/>
      <c r="J4" s="844"/>
      <c r="K4" s="845"/>
      <c r="L4" s="843" t="s">
        <v>168</v>
      </c>
      <c r="M4" s="846"/>
      <c r="N4" s="846"/>
      <c r="O4" s="846"/>
    </row>
    <row r="5" spans="1:15" s="849" customFormat="1" ht="42.75" customHeight="1">
      <c r="A5" s="875"/>
      <c r="B5" s="841"/>
      <c r="C5" s="851" t="s">
        <v>764</v>
      </c>
      <c r="D5" s="829" t="s">
        <v>765</v>
      </c>
      <c r="E5" s="829" t="s">
        <v>766</v>
      </c>
      <c r="F5" s="829" t="s">
        <v>767</v>
      </c>
      <c r="G5" s="829" t="s">
        <v>768</v>
      </c>
      <c r="H5" s="829" t="s">
        <v>769</v>
      </c>
      <c r="I5" s="829" t="s">
        <v>770</v>
      </c>
      <c r="J5" s="829" t="s">
        <v>771</v>
      </c>
      <c r="K5" s="852" t="s">
        <v>169</v>
      </c>
      <c r="L5" s="829" t="s">
        <v>764</v>
      </c>
      <c r="M5" s="829" t="s">
        <v>772</v>
      </c>
      <c r="N5" s="829" t="s">
        <v>773</v>
      </c>
      <c r="O5" s="847" t="s">
        <v>493</v>
      </c>
    </row>
    <row r="6" spans="1:15" s="849" customFormat="1" ht="27" customHeight="1">
      <c r="A6" s="875"/>
      <c r="B6" s="841"/>
      <c r="C6" s="853" t="s">
        <v>774</v>
      </c>
      <c r="D6" s="854" t="s">
        <v>775</v>
      </c>
      <c r="E6" s="854"/>
      <c r="F6" s="855" t="s">
        <v>776</v>
      </c>
      <c r="G6" s="854" t="s">
        <v>850</v>
      </c>
      <c r="H6" s="854"/>
      <c r="I6" s="854" t="s">
        <v>851</v>
      </c>
      <c r="J6" s="854" t="s">
        <v>852</v>
      </c>
      <c r="K6" s="745"/>
      <c r="L6" s="854" t="s">
        <v>774</v>
      </c>
      <c r="M6" s="854" t="s">
        <v>853</v>
      </c>
      <c r="N6" s="856" t="s">
        <v>751</v>
      </c>
      <c r="O6" s="848"/>
    </row>
    <row r="7" spans="1:15" s="849" customFormat="1" ht="27" customHeight="1">
      <c r="A7" s="839"/>
      <c r="B7" s="842"/>
      <c r="C7" s="857" t="s">
        <v>617</v>
      </c>
      <c r="D7" s="858" t="s">
        <v>855</v>
      </c>
      <c r="E7" s="858" t="s">
        <v>856</v>
      </c>
      <c r="F7" s="858" t="s">
        <v>170</v>
      </c>
      <c r="G7" s="858" t="s">
        <v>170</v>
      </c>
      <c r="H7" s="858" t="s">
        <v>857</v>
      </c>
      <c r="I7" s="858" t="s">
        <v>858</v>
      </c>
      <c r="J7" s="858" t="s">
        <v>859</v>
      </c>
      <c r="K7" s="746" t="s">
        <v>171</v>
      </c>
      <c r="L7" s="858" t="s">
        <v>617</v>
      </c>
      <c r="M7" s="858" t="s">
        <v>860</v>
      </c>
      <c r="N7" s="858" t="s">
        <v>675</v>
      </c>
      <c r="O7" s="832"/>
    </row>
    <row r="8" spans="1:15" s="277" customFormat="1" ht="21" customHeight="1">
      <c r="A8" s="677" t="s">
        <v>222</v>
      </c>
      <c r="B8" s="475">
        <f>SUM(L8,C8)</f>
        <v>2394</v>
      </c>
      <c r="C8" s="476">
        <f>SUM(D8:K8)</f>
        <v>2387</v>
      </c>
      <c r="D8" s="475">
        <v>576</v>
      </c>
      <c r="E8" s="475">
        <v>131</v>
      </c>
      <c r="F8" s="475">
        <v>274</v>
      </c>
      <c r="G8" s="475">
        <v>871</v>
      </c>
      <c r="H8" s="475">
        <v>461</v>
      </c>
      <c r="I8" s="477">
        <v>68</v>
      </c>
      <c r="J8" s="478">
        <v>6</v>
      </c>
      <c r="K8" s="479">
        <v>0</v>
      </c>
      <c r="L8" s="349">
        <v>7</v>
      </c>
      <c r="M8" s="349">
        <v>3</v>
      </c>
      <c r="N8" s="349">
        <v>4</v>
      </c>
      <c r="O8" s="678" t="s">
        <v>222</v>
      </c>
    </row>
    <row r="9" spans="1:15" s="277" customFormat="1" ht="21" customHeight="1">
      <c r="A9" s="677" t="s">
        <v>164</v>
      </c>
      <c r="B9" s="475">
        <f>SUM(L9,C9)</f>
        <v>2368</v>
      </c>
      <c r="C9" s="476">
        <f>SUM(D9:K9)</f>
        <v>2360</v>
      </c>
      <c r="D9" s="478">
        <v>575</v>
      </c>
      <c r="E9" s="478">
        <v>131</v>
      </c>
      <c r="F9" s="478">
        <v>257</v>
      </c>
      <c r="G9" s="478">
        <v>875</v>
      </c>
      <c r="H9" s="478">
        <v>451</v>
      </c>
      <c r="I9" s="478">
        <v>65</v>
      </c>
      <c r="J9" s="478">
        <v>6</v>
      </c>
      <c r="K9" s="479">
        <v>0</v>
      </c>
      <c r="L9" s="349">
        <v>8</v>
      </c>
      <c r="M9" s="349">
        <v>4</v>
      </c>
      <c r="N9" s="349">
        <v>4</v>
      </c>
      <c r="O9" s="678" t="s">
        <v>223</v>
      </c>
    </row>
    <row r="10" spans="1:15" s="277" customFormat="1" ht="21" customHeight="1">
      <c r="A10" s="677" t="s">
        <v>195</v>
      </c>
      <c r="B10" s="475">
        <f>SUM(L10,C10)</f>
        <v>2385</v>
      </c>
      <c r="C10" s="476">
        <f>SUM(D10:K10)</f>
        <v>2377</v>
      </c>
      <c r="D10" s="478">
        <v>575</v>
      </c>
      <c r="E10" s="478">
        <v>129</v>
      </c>
      <c r="F10" s="478">
        <v>254</v>
      </c>
      <c r="G10" s="478">
        <v>893</v>
      </c>
      <c r="H10" s="478">
        <v>444</v>
      </c>
      <c r="I10" s="478">
        <v>76</v>
      </c>
      <c r="J10" s="478">
        <v>6</v>
      </c>
      <c r="K10" s="479">
        <v>0</v>
      </c>
      <c r="L10" s="349">
        <v>8</v>
      </c>
      <c r="M10" s="349">
        <v>4</v>
      </c>
      <c r="N10" s="349">
        <v>4</v>
      </c>
      <c r="O10" s="678" t="s">
        <v>195</v>
      </c>
    </row>
    <row r="11" spans="1:15" s="721" customFormat="1" ht="21" customHeight="1">
      <c r="A11" s="677" t="s">
        <v>444</v>
      </c>
      <c r="B11" s="475">
        <f>SUM(L11,C11)</f>
        <v>2437</v>
      </c>
      <c r="C11" s="476">
        <f>SUM(D11:K11)</f>
        <v>2428</v>
      </c>
      <c r="D11" s="481">
        <v>566</v>
      </c>
      <c r="E11" s="481">
        <v>127</v>
      </c>
      <c r="F11" s="481">
        <v>238</v>
      </c>
      <c r="G11" s="481">
        <v>972</v>
      </c>
      <c r="H11" s="481">
        <v>440</v>
      </c>
      <c r="I11" s="481">
        <v>79</v>
      </c>
      <c r="J11" s="481">
        <v>6</v>
      </c>
      <c r="K11" s="481">
        <v>0</v>
      </c>
      <c r="L11" s="481">
        <v>9</v>
      </c>
      <c r="M11" s="481">
        <v>5</v>
      </c>
      <c r="N11" s="481">
        <v>4</v>
      </c>
      <c r="O11" s="678" t="s">
        <v>444</v>
      </c>
    </row>
    <row r="12" spans="1:15" s="711" customFormat="1" ht="21" customHeight="1">
      <c r="A12" s="679" t="s">
        <v>248</v>
      </c>
      <c r="B12" s="486">
        <f>SUM(L12,C12)</f>
        <v>2438</v>
      </c>
      <c r="C12" s="487">
        <f>SUM(D12:K12)</f>
        <v>2428</v>
      </c>
      <c r="D12" s="483">
        <v>574</v>
      </c>
      <c r="E12" s="483">
        <v>118</v>
      </c>
      <c r="F12" s="483">
        <v>234</v>
      </c>
      <c r="G12" s="483">
        <v>1001</v>
      </c>
      <c r="H12" s="483">
        <v>412</v>
      </c>
      <c r="I12" s="483">
        <v>83</v>
      </c>
      <c r="J12" s="483">
        <v>6</v>
      </c>
      <c r="K12" s="483">
        <v>0</v>
      </c>
      <c r="L12" s="483">
        <f>SUM(M12:N12)</f>
        <v>10</v>
      </c>
      <c r="M12" s="483">
        <v>5</v>
      </c>
      <c r="N12" s="483">
        <v>5</v>
      </c>
      <c r="O12" s="680" t="s">
        <v>196</v>
      </c>
    </row>
    <row r="13" spans="1:12" s="604" customFormat="1" ht="15.75" customHeight="1">
      <c r="A13" s="604" t="s">
        <v>1037</v>
      </c>
      <c r="K13" s="604" t="s">
        <v>1038</v>
      </c>
      <c r="L13" s="859"/>
    </row>
    <row r="14" spans="1:15" s="860" customFormat="1" ht="15.75" customHeight="1">
      <c r="A14" s="873" t="s">
        <v>1039</v>
      </c>
      <c r="B14" s="873"/>
      <c r="C14" s="873"/>
      <c r="J14" s="604"/>
      <c r="K14" s="604" t="s">
        <v>1040</v>
      </c>
      <c r="M14" s="604"/>
      <c r="N14" s="604"/>
      <c r="O14" s="604"/>
    </row>
  </sheetData>
  <mergeCells count="7">
    <mergeCell ref="L4:O4"/>
    <mergeCell ref="O5:O7"/>
    <mergeCell ref="A1:O1"/>
    <mergeCell ref="A14:C14"/>
    <mergeCell ref="A4:A7"/>
    <mergeCell ref="B4:B7"/>
    <mergeCell ref="C4:K4"/>
  </mergeCells>
  <printOptions/>
  <pageMargins left="0.49" right="0.42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A1" sqref="A1:M1"/>
    </sheetView>
  </sheetViews>
  <sheetFormatPr defaultColWidth="8.88671875" defaultRowHeight="13.5"/>
  <cols>
    <col min="1" max="1" width="10.77734375" style="498" customWidth="1"/>
    <col min="2" max="2" width="9.21484375" style="498" customWidth="1"/>
    <col min="3" max="4" width="8.6640625" style="498" customWidth="1"/>
    <col min="5" max="10" width="9.10546875" style="498" customWidth="1"/>
    <col min="11" max="11" width="8.6640625" style="498" customWidth="1"/>
    <col min="12" max="12" width="9.10546875" style="498" customWidth="1"/>
    <col min="13" max="13" width="11.10546875" style="498" customWidth="1"/>
    <col min="14" max="16384" width="8.77734375" style="498" customWidth="1"/>
  </cols>
  <sheetData>
    <row r="1" spans="1:13" s="330" customFormat="1" ht="32.25" customHeight="1">
      <c r="A1" s="952" t="s">
        <v>172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</row>
    <row r="2" spans="1:13" s="251" customFormat="1" ht="18" customHeight="1">
      <c r="A2" s="251" t="s">
        <v>173</v>
      </c>
      <c r="M2" s="297" t="s">
        <v>641</v>
      </c>
    </row>
    <row r="3" spans="1:13" s="251" customFormat="1" ht="33" customHeight="1">
      <c r="A3" s="834" t="s">
        <v>250</v>
      </c>
      <c r="B3" s="488" t="s">
        <v>174</v>
      </c>
      <c r="C3" s="489" t="s">
        <v>495</v>
      </c>
      <c r="D3" s="489" t="s">
        <v>496</v>
      </c>
      <c r="E3" s="490" t="s">
        <v>175</v>
      </c>
      <c r="F3" s="489" t="s">
        <v>497</v>
      </c>
      <c r="G3" s="489" t="s">
        <v>498</v>
      </c>
      <c r="H3" s="258" t="s">
        <v>176</v>
      </c>
      <c r="I3" s="489" t="s">
        <v>177</v>
      </c>
      <c r="J3" s="489" t="s">
        <v>499</v>
      </c>
      <c r="K3" s="489" t="s">
        <v>500</v>
      </c>
      <c r="L3" s="489" t="s">
        <v>158</v>
      </c>
      <c r="M3" s="975" t="s">
        <v>493</v>
      </c>
    </row>
    <row r="4" spans="1:13" s="251" customFormat="1" ht="33" customHeight="1">
      <c r="A4" s="981"/>
      <c r="B4" s="491" t="s">
        <v>873</v>
      </c>
      <c r="C4" s="491" t="s">
        <v>178</v>
      </c>
      <c r="D4" s="266"/>
      <c r="E4" s="491" t="s">
        <v>501</v>
      </c>
      <c r="F4" s="266" t="s">
        <v>502</v>
      </c>
      <c r="G4" s="266" t="s">
        <v>503</v>
      </c>
      <c r="H4" s="266"/>
      <c r="I4" s="266"/>
      <c r="J4" s="266"/>
      <c r="K4" s="491" t="s">
        <v>504</v>
      </c>
      <c r="L4" s="266"/>
      <c r="M4" s="976"/>
    </row>
    <row r="5" spans="1:13" s="251" customFormat="1" ht="33" customHeight="1">
      <c r="A5" s="973"/>
      <c r="B5" s="492" t="s">
        <v>179</v>
      </c>
      <c r="C5" s="492" t="s">
        <v>180</v>
      </c>
      <c r="D5" s="268" t="s">
        <v>181</v>
      </c>
      <c r="E5" s="493" t="s">
        <v>505</v>
      </c>
      <c r="F5" s="268" t="s">
        <v>506</v>
      </c>
      <c r="G5" s="268" t="s">
        <v>507</v>
      </c>
      <c r="H5" s="268" t="s">
        <v>508</v>
      </c>
      <c r="I5" s="268" t="s">
        <v>509</v>
      </c>
      <c r="J5" s="268" t="s">
        <v>182</v>
      </c>
      <c r="K5" s="494" t="s">
        <v>183</v>
      </c>
      <c r="L5" s="492" t="s">
        <v>184</v>
      </c>
      <c r="M5" s="972"/>
    </row>
    <row r="6" spans="1:13" s="286" customFormat="1" ht="34.5" customHeight="1">
      <c r="A6" s="358" t="s">
        <v>222</v>
      </c>
      <c r="B6" s="495">
        <v>17345</v>
      </c>
      <c r="C6" s="495">
        <v>4341</v>
      </c>
      <c r="D6" s="495">
        <v>14431</v>
      </c>
      <c r="E6" s="495">
        <v>8177</v>
      </c>
      <c r="F6" s="495">
        <v>18816</v>
      </c>
      <c r="G6" s="495">
        <v>1525</v>
      </c>
      <c r="H6" s="495">
        <v>13736</v>
      </c>
      <c r="I6" s="495">
        <v>3112</v>
      </c>
      <c r="J6" s="495">
        <v>65117</v>
      </c>
      <c r="K6" s="496" t="s">
        <v>199</v>
      </c>
      <c r="L6" s="497">
        <v>10349</v>
      </c>
      <c r="M6" s="324" t="s">
        <v>222</v>
      </c>
    </row>
    <row r="7" spans="1:13" s="286" customFormat="1" ht="34.5" customHeight="1">
      <c r="A7" s="358" t="s">
        <v>194</v>
      </c>
      <c r="B7" s="495">
        <v>18865</v>
      </c>
      <c r="C7" s="495">
        <v>4765</v>
      </c>
      <c r="D7" s="495">
        <v>15772</v>
      </c>
      <c r="E7" s="495">
        <v>9002</v>
      </c>
      <c r="F7" s="495">
        <v>17949</v>
      </c>
      <c r="G7" s="495">
        <v>1515</v>
      </c>
      <c r="H7" s="495">
        <v>14577</v>
      </c>
      <c r="I7" s="495">
        <v>3309</v>
      </c>
      <c r="J7" s="495">
        <v>69628</v>
      </c>
      <c r="K7" s="496" t="s">
        <v>199</v>
      </c>
      <c r="L7" s="496" t="s">
        <v>199</v>
      </c>
      <c r="M7" s="415" t="s">
        <v>194</v>
      </c>
    </row>
    <row r="8" spans="1:13" s="286" customFormat="1" ht="34.5" customHeight="1">
      <c r="A8" s="358" t="s">
        <v>195</v>
      </c>
      <c r="B8" s="495">
        <v>17709</v>
      </c>
      <c r="C8" s="495">
        <v>5860</v>
      </c>
      <c r="D8" s="495">
        <v>14621</v>
      </c>
      <c r="E8" s="495">
        <v>8623</v>
      </c>
      <c r="F8" s="495">
        <v>20184</v>
      </c>
      <c r="G8" s="495">
        <v>1647</v>
      </c>
      <c r="H8" s="495">
        <v>13872</v>
      </c>
      <c r="I8" s="495">
        <v>1935</v>
      </c>
      <c r="J8" s="495">
        <v>72215</v>
      </c>
      <c r="K8" s="496" t="s">
        <v>199</v>
      </c>
      <c r="L8" s="496">
        <v>417</v>
      </c>
      <c r="M8" s="415" t="s">
        <v>195</v>
      </c>
    </row>
    <row r="9" spans="1:13" s="351" customFormat="1" ht="34.5" customHeight="1">
      <c r="A9" s="358" t="s">
        <v>224</v>
      </c>
      <c r="B9" s="279">
        <v>6022</v>
      </c>
      <c r="C9" s="280">
        <v>2115</v>
      </c>
      <c r="D9" s="280">
        <v>4808</v>
      </c>
      <c r="E9" s="280">
        <v>2674</v>
      </c>
      <c r="F9" s="280">
        <v>7102</v>
      </c>
      <c r="G9" s="280">
        <v>975</v>
      </c>
      <c r="H9" s="280">
        <v>4195</v>
      </c>
      <c r="I9" s="280">
        <v>732</v>
      </c>
      <c r="J9" s="280">
        <v>25346</v>
      </c>
      <c r="K9" s="280">
        <v>0</v>
      </c>
      <c r="L9" s="318">
        <v>8049</v>
      </c>
      <c r="M9" s="415" t="s">
        <v>224</v>
      </c>
    </row>
    <row r="10" spans="1:13" s="355" customFormat="1" ht="34.5" customHeight="1">
      <c r="A10" s="360" t="s">
        <v>196</v>
      </c>
      <c r="B10" s="325">
        <v>18420</v>
      </c>
      <c r="C10" s="293">
        <v>6203</v>
      </c>
      <c r="D10" s="293">
        <v>14826</v>
      </c>
      <c r="E10" s="293">
        <v>8214</v>
      </c>
      <c r="F10" s="293">
        <v>20857</v>
      </c>
      <c r="G10" s="293">
        <v>1969</v>
      </c>
      <c r="H10" s="293">
        <v>15507</v>
      </c>
      <c r="I10" s="293">
        <v>2127</v>
      </c>
      <c r="J10" s="293">
        <v>73015</v>
      </c>
      <c r="K10" s="293">
        <v>3</v>
      </c>
      <c r="L10" s="326">
        <v>29005</v>
      </c>
      <c r="M10" s="416" t="s">
        <v>248</v>
      </c>
    </row>
    <row r="11" spans="1:28" s="327" customFormat="1" ht="15.75" customHeight="1">
      <c r="A11" s="327" t="s">
        <v>1041</v>
      </c>
      <c r="H11" s="354" t="s">
        <v>1042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13" s="327" customFormat="1" ht="13.5" customHeight="1">
      <c r="A12" s="327" t="s">
        <v>1043</v>
      </c>
      <c r="M12" s="499"/>
    </row>
    <row r="13" s="327" customFormat="1" ht="13.5" customHeight="1">
      <c r="A13" s="327" t="s">
        <v>1044</v>
      </c>
    </row>
  </sheetData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2012-10-22T02:01:40Z</cp:lastPrinted>
  <dcterms:created xsi:type="dcterms:W3CDTF">2000-12-15T06:07:04Z</dcterms:created>
  <dcterms:modified xsi:type="dcterms:W3CDTF">2012-10-22T02:32:46Z</dcterms:modified>
  <cp:category/>
  <cp:version/>
  <cp:contentType/>
  <cp:contentStatus/>
</cp:coreProperties>
</file>